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Public Web\Completed\2017 Rates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Budget_Neutrality">'Employment Serv Rate Framework'!$A$25:$B$27</definedName>
    <definedName name="Customization">'Direct Staffing'!$A$14:$C$17</definedName>
    <definedName name="Development">'Direct Staffing'!$J$27</definedName>
    <definedName name="DirectStaff">'Direct Staffing'!$A$4:$C$6</definedName>
    <definedName name="Exploration">'Direct Staffing'!$J$27:$J$32</definedName>
    <definedName name="_xlnm.Print_Area" localSheetId="0">'Direct Staffing'!$A$1:$E$27</definedName>
    <definedName name="ReliefStaff">'Direct Staffing'!$A$19:$D$21</definedName>
    <definedName name="Service">'Direct Staffing'!$H$27:$H$29</definedName>
    <definedName name="Share_Staff_Ratio">'Direct Staffing'!$A$26:$C$27</definedName>
    <definedName name="Supervision">'Direct Staffing'!$A$10:$E$12</definedName>
    <definedName name="Support">'Direct Staffing'!$I$27:$I$32</definedName>
  </definedNames>
  <calcPr calcId="152511"/>
</workbook>
</file>

<file path=xl/calcChain.xml><?xml version="1.0" encoding="utf-8"?>
<calcChain xmlns="http://schemas.openxmlformats.org/spreadsheetml/2006/main">
  <c r="E6" i="10" l="1"/>
  <c r="B30" i="9"/>
  <c r="D21" i="10" l="1"/>
  <c r="C24" i="10" s="1"/>
  <c r="B7" i="13"/>
  <c r="B19" i="9" s="1"/>
  <c r="B5" i="13"/>
  <c r="B4" i="9" l="1"/>
  <c r="D4" i="9" s="1"/>
  <c r="E13" i="6"/>
  <c r="B16" i="9"/>
  <c r="C19" i="3"/>
  <c r="B10" i="9" s="1"/>
  <c r="B7" i="9"/>
  <c r="B13" i="9"/>
  <c r="D7" i="9" l="1"/>
  <c r="D10" i="9" l="1"/>
  <c r="D13" i="9" l="1"/>
  <c r="E16" i="9" s="1"/>
  <c r="D16" i="9" l="1"/>
  <c r="D19" i="9"/>
  <c r="D21" i="9" s="1"/>
  <c r="B21" i="9" s="1"/>
  <c r="B33" i="9" s="1"/>
  <c r="B37" i="9" s="1"/>
  <c r="B41" i="9" s="1"/>
  <c r="B45" i="9" s="1"/>
  <c r="B49" i="9" s="1"/>
  <c r="B53" i="9" s="1"/>
  <c r="B57" i="9" s="1"/>
  <c r="B23" i="9" l="1"/>
  <c r="B34" i="9" s="1"/>
  <c r="B38" i="9" s="1"/>
  <c r="B42" i="9" s="1"/>
  <c r="B26" i="9"/>
  <c r="B27" i="9" l="1"/>
  <c r="B46" i="9"/>
  <c r="B50" i="9" s="1"/>
  <c r="B54" i="9" l="1"/>
  <c r="B58" i="9" s="1"/>
</calcChain>
</file>

<file path=xl/sharedStrings.xml><?xml version="1.0" encoding="utf-8"?>
<sst xmlns="http://schemas.openxmlformats.org/spreadsheetml/2006/main" count="332" uniqueCount="226">
  <si>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</si>
  <si>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</si>
  <si>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</si>
  <si>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</si>
  <si>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</si>
  <si>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</si>
  <si>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</si>
  <si>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</si>
  <si>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</si>
  <si>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</si>
  <si>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</si>
  <si>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</si>
  <si>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</si>
  <si>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</si>
  <si>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</si>
  <si>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</si>
  <si>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</si>
  <si>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</si>
  <si>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</si>
  <si>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</si>
  <si>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</si>
  <si>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</si>
  <si>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</si>
  <si>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</si>
  <si>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</si>
  <si>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</si>
  <si>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</si>
  <si>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</si>
  <si>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</si>
  <si>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</si>
  <si>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</si>
  <si>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</si>
  <si>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</si>
  <si>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</si>
  <si>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</si>
  <si>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</si>
  <si>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</si>
  <si>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</si>
  <si>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</si>
  <si>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</si>
  <si>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</si>
  <si>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</si>
  <si>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</si>
  <si>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</si>
  <si>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</si>
  <si>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</si>
  <si>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</si>
  <si>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</si>
  <si>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</si>
  <si>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</si>
  <si>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</si>
  <si>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</si>
  <si>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</si>
  <si>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</si>
  <si>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</si>
  <si>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</si>
  <si>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</si>
  <si>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</si>
  <si>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</si>
  <si>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</si>
  <si>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</si>
  <si>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</si>
  <si>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</si>
  <si>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</si>
  <si>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</si>
  <si>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</si>
  <si>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</si>
  <si>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</si>
  <si>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</si>
  <si>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</si>
  <si>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</si>
  <si>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</si>
  <si>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</si>
  <si>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</si>
  <si>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</si>
  <si>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</si>
  <si>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</si>
  <si>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</si>
  <si>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</si>
  <si>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</si>
  <si>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</si>
  <si>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</si>
  <si>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</si>
  <si>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</si>
  <si>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</si>
  <si>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</si>
  <si>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</si>
  <si>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</si>
  <si>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</si>
  <si>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</si>
  <si>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</si>
  <si>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</si>
  <si>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</si>
  <si>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</si>
  <si>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</si>
  <si>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</si>
  <si>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</si>
  <si>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</si>
  <si>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</si>
  <si>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</si>
  <si>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</si>
  <si>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</si>
  <si>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</si>
  <si>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</si>
  <si>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</si>
  <si>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</si>
  <si>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</si>
  <si>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</si>
  <si>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</si>
  <si>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</si>
  <si>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</si>
  <si>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</si>
  <si>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</si>
  <si>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</si>
  <si>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</si>
  <si>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</si>
  <si>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</si>
  <si>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</si>
  <si>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</si>
  <si>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</si>
  <si>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</si>
  <si>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</si>
  <si>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</si>
  <si>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</si>
  <si>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</si>
  <si>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</si>
  <si>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</si>
  <si>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</si>
  <si>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</si>
  <si>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</si>
  <si>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</si>
  <si>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</si>
  <si>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</si>
  <si>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</si>
  <si>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</si>
  <si>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</si>
  <si>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</si>
  <si>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</si>
  <si>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</si>
  <si>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</si>
  <si>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</si>
  <si>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</si>
  <si>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</si>
  <si>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</si>
  <si>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</si>
  <si>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</si>
  <si>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</si>
  <si>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</si>
  <si>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</si>
  <si>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</si>
  <si>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</si>
  <si>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</si>
  <si>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</si>
  <si>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</si>
  <si>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</si>
  <si>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</si>
  <si>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</si>
  <si>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</si>
  <si>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</si>
  <si>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</si>
  <si>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</si>
  <si>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</si>
  <si>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</si>
  <si>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</si>
  <si>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</si>
  <si>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</si>
  <si>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</si>
  <si>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</si>
  <si>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</si>
  <si>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</si>
  <si>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</si>
  <si>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</si>
  <si>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</si>
  <si>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</si>
  <si>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</si>
  <si>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</si>
  <si>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</si>
  <si>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</si>
  <si>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</si>
  <si>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</si>
  <si>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</si>
  <si>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</si>
  <si>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</si>
  <si>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</si>
  <si>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</si>
  <si>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</si>
  <si>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</si>
  <si>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</si>
  <si>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</si>
  <si>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</si>
  <si>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</si>
  <si>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</si>
  <si>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</si>
  <si>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</si>
  <si>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</si>
  <si>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</si>
  <si>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</si>
  <si>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</si>
  <si>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</si>
  <si>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</si>
  <si>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</si>
  <si>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</si>
  <si>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</si>
  <si>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</si>
  <si>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</si>
  <si>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</si>
  <si>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</si>
  <si>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</si>
  <si>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</si>
  <si>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</si>
  <si>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</si>
  <si>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</si>
  <si>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</si>
  <si>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Pre COLA Rate</t>
  </si>
  <si>
    <t>7/1/2015 COLA</t>
  </si>
  <si>
    <t>updates to component values and wages for 7/1/17 legislation</t>
  </si>
  <si>
    <t>Version 7</t>
  </si>
  <si>
    <t>FRAMEWORK FOR EMPLOYMENT SERVICES</t>
  </si>
  <si>
    <t>Shared 1:4</t>
  </si>
  <si>
    <t>Shared 1:5</t>
  </si>
  <si>
    <t>Shared 1:6</t>
  </si>
  <si>
    <t>Staff Choice</t>
  </si>
  <si>
    <t>Support</t>
  </si>
  <si>
    <t>Exploration</t>
  </si>
  <si>
    <t>Development</t>
  </si>
  <si>
    <t>Employment Service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</si>
</sst>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44" fontId="1" fillId="4" borderId="8" xfId="2" applyFont="1" applyFill="1" applyBorder="1" applyAlignment="1" applyProtection="1">
      <alignment vertical="top"/>
    </xf>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107" zoomScaleNormal="107" workbookViewId="0">
      <selection activeCell="M8" sqref="M8"/>
    </sheetView>
  </sheetViews>
  <sheetFormatPr defaultRowHeight="12.75" x14ac:dyDescent="0.2"/>
  <cols>
    <col min="1" max="1" width="25.28515625" style="3" customWidth="1"/>
    <col min="2" max="2" width="11.140625" style="6" customWidth="1"/>
    <col min="3" max="3" width="14.42578125" style="6" bestFit="1" customWidth="1"/>
    <col min="4" max="4" width="18" style="9" bestFit="1" customWidth="1"/>
    <col min="5" max="5" width="17.85546875" style="9" bestFit="1" customWidth="1"/>
    <col min="6" max="6" width="15.42578125" style="6" customWidth="1"/>
    <col min="7" max="7" width="16.28515625" style="3" hidden="1" customWidth="1"/>
    <col min="8" max="8" width="10.140625" style="3" hidden="1" customWidth="1"/>
    <col min="9" max="9" width="12" style="3" hidden="1" customWidth="1"/>
    <col min="10" max="10" width="9.140625" style="3" hidden="1" customWidth="1"/>
    <col min="11" max="11" width="0" style="3" hidden="1" customWidth="1"/>
    <col min="12" max="16384" width="9.140625" style="3"/>
  </cols>
  <sheetData>
    <row r="1" spans="1:9" ht="15" customHeight="1" x14ac:dyDescent="0.2">
      <c r="A1" s="59" t="s">
        <v>11</v>
      </c>
      <c r="B1" s="59"/>
      <c r="C1" s="24"/>
      <c r="D1" s="24"/>
      <c r="E1" s="24"/>
      <c r="F1" s="24"/>
      <c r="G1" s="24"/>
      <c r="H1" s="24"/>
    </row>
    <row r="2" spans="1:9" x14ac:dyDescent="0.2">
      <c r="A2" s="24"/>
      <c r="B2" s="24"/>
      <c r="C2" s="24"/>
      <c r="D2" s="24"/>
      <c r="E2" s="24"/>
      <c r="F2" s="24"/>
      <c r="G2" s="24"/>
      <c r="H2" s="24"/>
    </row>
    <row r="3" spans="1:9" x14ac:dyDescent="0.2">
      <c r="A3" s="60" t="s">
        <v>16</v>
      </c>
      <c r="B3" s="60"/>
      <c r="C3" s="24"/>
      <c r="D3" s="24"/>
      <c r="E3" s="24"/>
      <c r="F3" s="24"/>
      <c r="G3" s="24"/>
      <c r="H3" s="24"/>
    </row>
    <row r="4" spans="1:9" x14ac:dyDescent="0.2">
      <c r="A4" s="7" t="s">
        <v>38</v>
      </c>
      <c r="B4" s="7"/>
      <c r="C4" s="8"/>
      <c r="D4" s="24"/>
      <c r="E4" s="24"/>
      <c r="F4" s="24"/>
      <c r="G4" s="24"/>
      <c r="H4" s="24"/>
    </row>
    <row r="5" spans="1:9" x14ac:dyDescent="0.2">
      <c r="A5" s="98" t="s">
        <v>225</v>
      </c>
      <c r="B5" s="99"/>
      <c r="C5" s="5" t="s">
        <v>72</v>
      </c>
      <c r="D5" s="5" t="s">
        <v>221</v>
      </c>
      <c r="E5" s="5" t="s">
        <v>72</v>
      </c>
      <c r="F5" s="24"/>
      <c r="G5" s="24"/>
      <c r="H5" s="63" t="s">
        <v>222</v>
      </c>
      <c r="I5" s="3">
        <v>18.3</v>
      </c>
    </row>
    <row r="6" spans="1:9" x14ac:dyDescent="0.2">
      <c r="A6" s="100" t="s">
        <v>222</v>
      </c>
      <c r="B6" s="101"/>
      <c r="C6" s="40">
        <v>18.3</v>
      </c>
      <c r="D6" s="86" t="s">
        <v>222</v>
      </c>
      <c r="E6" s="40">
        <f>VLOOKUP(D6,$H$5:$I$7,2,FALSE)</f>
        <v>18.3</v>
      </c>
      <c r="F6" s="24"/>
      <c r="G6" s="24"/>
      <c r="H6" s="63" t="s">
        <v>223</v>
      </c>
      <c r="I6" s="3">
        <v>18.3</v>
      </c>
    </row>
    <row r="7" spans="1:9" x14ac:dyDescent="0.2">
      <c r="A7" s="100" t="s">
        <v>223</v>
      </c>
      <c r="B7" s="101"/>
      <c r="C7" s="40">
        <v>18.3</v>
      </c>
      <c r="D7" s="92"/>
      <c r="E7" s="24"/>
      <c r="F7" s="24"/>
      <c r="G7" s="24"/>
      <c r="H7" s="63" t="s">
        <v>224</v>
      </c>
      <c r="I7" s="3">
        <v>22.38</v>
      </c>
    </row>
    <row r="8" spans="1:9" x14ac:dyDescent="0.2">
      <c r="A8" s="100" t="s">
        <v>224</v>
      </c>
      <c r="B8" s="101"/>
      <c r="C8" s="40">
        <v>22.38</v>
      </c>
      <c r="D8" s="87"/>
      <c r="E8" s="24"/>
      <c r="F8" s="24"/>
      <c r="G8" s="24"/>
    </row>
    <row r="9" spans="1:9" x14ac:dyDescent="0.2">
      <c r="A9" s="24"/>
      <c r="B9" s="24"/>
      <c r="C9" s="24"/>
      <c r="D9" s="24"/>
      <c r="E9" s="24"/>
      <c r="F9" s="24"/>
      <c r="G9" s="24"/>
      <c r="H9" s="24"/>
    </row>
    <row r="10" spans="1:9" x14ac:dyDescent="0.2">
      <c r="A10" s="7" t="s">
        <v>54</v>
      </c>
      <c r="B10" s="24"/>
      <c r="C10" s="24"/>
      <c r="D10" s="24"/>
      <c r="E10" s="24"/>
      <c r="F10" s="24"/>
      <c r="G10" s="24"/>
      <c r="H10" s="24"/>
    </row>
    <row r="11" spans="1:9" x14ac:dyDescent="0.2">
      <c r="A11" s="16" t="s">
        <v>55</v>
      </c>
      <c r="B11" s="17"/>
      <c r="C11" s="17" t="s">
        <v>56</v>
      </c>
      <c r="D11" s="1" t="s">
        <v>57</v>
      </c>
      <c r="E11" s="1" t="s">
        <v>58</v>
      </c>
      <c r="F11" s="24"/>
      <c r="G11" s="24"/>
      <c r="H11" s="24"/>
    </row>
    <row r="12" spans="1:9" x14ac:dyDescent="0.2">
      <c r="A12" s="94" t="s">
        <v>59</v>
      </c>
      <c r="B12" s="95"/>
      <c r="C12" s="44">
        <v>19.149999999999999</v>
      </c>
      <c r="D12" s="45">
        <v>0.11</v>
      </c>
      <c r="E12" s="22">
        <v>2.1065</v>
      </c>
      <c r="F12" s="24"/>
      <c r="G12" s="24"/>
      <c r="H12" s="24"/>
    </row>
    <row r="13" spans="1:9" x14ac:dyDescent="0.2">
      <c r="A13" s="24"/>
      <c r="B13" s="24"/>
      <c r="C13" s="24"/>
      <c r="D13" s="24"/>
      <c r="E13" s="24"/>
      <c r="F13" s="24"/>
      <c r="G13" s="24"/>
      <c r="H13" s="24"/>
    </row>
    <row r="14" spans="1:9" x14ac:dyDescent="0.2">
      <c r="A14" s="36" t="s">
        <v>60</v>
      </c>
      <c r="B14" s="46"/>
      <c r="C14" s="47"/>
      <c r="D14" s="48"/>
      <c r="E14" s="24"/>
      <c r="F14" s="24"/>
      <c r="G14" s="24"/>
      <c r="H14" s="24"/>
    </row>
    <row r="15" spans="1:9" ht="25.5" x14ac:dyDescent="0.2">
      <c r="A15" s="49" t="s">
        <v>61</v>
      </c>
      <c r="B15" s="5" t="s">
        <v>62</v>
      </c>
      <c r="C15" s="50" t="s">
        <v>63</v>
      </c>
      <c r="D15" s="24"/>
      <c r="E15" s="24"/>
      <c r="F15" s="24"/>
      <c r="G15" s="24"/>
      <c r="H15" s="24"/>
    </row>
    <row r="16" spans="1:9" x14ac:dyDescent="0.2">
      <c r="A16" s="51" t="s">
        <v>64</v>
      </c>
      <c r="B16" s="52">
        <v>0</v>
      </c>
      <c r="C16" s="86">
        <v>0</v>
      </c>
      <c r="D16" s="24"/>
      <c r="E16" s="24"/>
      <c r="F16" s="24"/>
      <c r="G16" s="24"/>
      <c r="H16" s="24"/>
    </row>
    <row r="17" spans="1:11" x14ac:dyDescent="0.2">
      <c r="A17" s="51" t="s">
        <v>65</v>
      </c>
      <c r="B17" s="53">
        <v>2.5</v>
      </c>
      <c r="C17" s="87"/>
      <c r="D17" s="24"/>
      <c r="E17" s="24"/>
      <c r="F17" s="24"/>
      <c r="G17" s="24"/>
      <c r="H17" s="24"/>
    </row>
    <row r="18" spans="1:11" x14ac:dyDescent="0.2">
      <c r="A18" s="24"/>
      <c r="B18" s="24"/>
      <c r="C18" s="24"/>
      <c r="D18" s="24"/>
      <c r="E18" s="24"/>
      <c r="F18" s="24"/>
      <c r="G18" s="24"/>
      <c r="H18" s="24"/>
    </row>
    <row r="19" spans="1:11" x14ac:dyDescent="0.2">
      <c r="A19" s="7" t="s">
        <v>66</v>
      </c>
      <c r="B19" s="3"/>
      <c r="C19" s="3"/>
      <c r="D19" s="3"/>
      <c r="E19" s="3"/>
      <c r="F19" s="3"/>
      <c r="G19" s="24"/>
      <c r="H19" s="24"/>
    </row>
    <row r="20" spans="1:11" x14ac:dyDescent="0.2">
      <c r="A20" s="16" t="s">
        <v>43</v>
      </c>
      <c r="B20" s="17"/>
      <c r="C20" s="17"/>
      <c r="D20" s="1" t="s">
        <v>10</v>
      </c>
      <c r="E20" s="24"/>
      <c r="F20" s="24"/>
      <c r="G20" s="24"/>
      <c r="H20" s="24"/>
    </row>
    <row r="21" spans="1:11" x14ac:dyDescent="0.2">
      <c r="A21" s="94" t="s">
        <v>22</v>
      </c>
      <c r="B21" s="95"/>
      <c r="C21" s="33">
        <v>8.7099999999999997E-2</v>
      </c>
      <c r="D21" s="22">
        <f>ROUND(C21*(E6+E12+C16),2)</f>
        <v>1.78</v>
      </c>
      <c r="E21" s="24"/>
      <c r="F21" s="24"/>
      <c r="G21" s="24"/>
      <c r="H21" s="24"/>
    </row>
    <row r="22" spans="1:11" x14ac:dyDescent="0.2">
      <c r="A22" s="24"/>
      <c r="B22" s="24"/>
      <c r="C22" s="24"/>
      <c r="D22" s="24"/>
      <c r="E22" s="24"/>
      <c r="F22" s="24"/>
      <c r="G22" s="24"/>
      <c r="H22" s="24"/>
    </row>
    <row r="23" spans="1:11" x14ac:dyDescent="0.2">
      <c r="A23" s="7" t="s">
        <v>67</v>
      </c>
      <c r="B23" s="3"/>
      <c r="C23" s="3"/>
      <c r="D23" s="24"/>
      <c r="E23" s="24"/>
      <c r="F23" s="24"/>
      <c r="G23" s="24"/>
      <c r="H23" s="24"/>
    </row>
    <row r="24" spans="1:11" x14ac:dyDescent="0.2">
      <c r="A24" s="96" t="s">
        <v>17</v>
      </c>
      <c r="B24" s="97"/>
      <c r="C24" s="23">
        <f>E6+E12+C16+D21</f>
        <v>22.186500000000002</v>
      </c>
      <c r="D24" s="24"/>
      <c r="E24" s="24"/>
      <c r="F24" s="24"/>
      <c r="G24" s="24"/>
      <c r="H24" s="24"/>
    </row>
    <row r="25" spans="1:11" ht="19.5" customHeight="1" x14ac:dyDescent="0.2">
      <c r="A25" s="24"/>
      <c r="B25" s="24"/>
      <c r="C25" s="24"/>
      <c r="D25" s="24"/>
      <c r="E25" s="24"/>
      <c r="F25" s="24"/>
      <c r="G25" s="24"/>
      <c r="H25" s="24"/>
    </row>
    <row r="26" spans="1:11" x14ac:dyDescent="0.2">
      <c r="A26" s="7" t="s">
        <v>76</v>
      </c>
      <c r="B26" s="24"/>
      <c r="C26" s="24"/>
      <c r="D26" s="24"/>
      <c r="E26" s="24"/>
      <c r="F26" s="24"/>
      <c r="G26" s="24"/>
      <c r="H26" s="24"/>
    </row>
    <row r="27" spans="1:11" x14ac:dyDescent="0.2">
      <c r="A27" s="93" t="s">
        <v>75</v>
      </c>
      <c r="B27" s="93"/>
      <c r="C27" s="58" t="s">
        <v>77</v>
      </c>
      <c r="H27" s="63" t="s">
        <v>222</v>
      </c>
      <c r="I27" s="57" t="s">
        <v>77</v>
      </c>
      <c r="J27" s="57" t="s">
        <v>77</v>
      </c>
      <c r="K27" s="57" t="s">
        <v>77</v>
      </c>
    </row>
    <row r="28" spans="1:11" x14ac:dyDescent="0.2">
      <c r="H28" s="63" t="s">
        <v>223</v>
      </c>
      <c r="I28" s="57" t="s">
        <v>78</v>
      </c>
      <c r="J28" s="57" t="s">
        <v>78</v>
      </c>
    </row>
    <row r="29" spans="1:11" x14ac:dyDescent="0.2">
      <c r="H29" s="63" t="s">
        <v>224</v>
      </c>
      <c r="I29" s="57" t="s">
        <v>79</v>
      </c>
      <c r="J29" s="57" t="s">
        <v>79</v>
      </c>
    </row>
    <row r="30" spans="1:11" x14ac:dyDescent="0.2">
      <c r="I30" s="63" t="s">
        <v>218</v>
      </c>
      <c r="J30" s="63" t="s">
        <v>218</v>
      </c>
    </row>
    <row r="31" spans="1:11" x14ac:dyDescent="0.2">
      <c r="I31" s="63" t="s">
        <v>219</v>
      </c>
      <c r="J31" s="63" t="s">
        <v>219</v>
      </c>
    </row>
    <row r="32" spans="1:11" x14ac:dyDescent="0.2">
      <c r="I32" s="63" t="s">
        <v>220</v>
      </c>
      <c r="J32" s="63" t="s">
        <v>220</v>
      </c>
    </row>
  </sheetData>
  <sheetProtection algorithmName="SHA-512" hashValue="WotJgTUBeCKdAAS5JRo+2KP1NgnHggYYHjz/fkMx9EogOt4PkDIgg3miUlvX4j48sYedfDZCz6CaYbG9my9t6w==" saltValue="WKYSz5ZnjZyugb9fgy4TpQ==" spinCount="100000" sheet="1" objects="1" scenarios="1"/>
  <mergeCells count="8">
    <mergeCell ref="A27:B27"/>
    <mergeCell ref="A21:B21"/>
    <mergeCell ref="A24:B24"/>
    <mergeCell ref="A5:B5"/>
    <mergeCell ref="A6:B6"/>
    <mergeCell ref="A12:B12"/>
    <mergeCell ref="A7:B7"/>
    <mergeCell ref="A8:B8"/>
  </mergeCells>
  <phoneticPr fontId="2" type="noConversion"/>
  <dataValidations xWindow="469" yWindow="203" count="13">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C8 E6"/>
    <dataValidation allowBlank="1" showInputMessage="1" showErrorMessage="1" prompt="Percentage for Direct Care Relief Staffing" sqref="C21"/>
    <dataValidation allowBlank="1" showInputMessage="1" showErrorMessage="1" prompt="Direct Care Relief Staffing Dollar Amount formula is Percentage for Direct Care Relief Staffing times (Supported Employment Services Wage plus Supervision Amount plus Add-on Choice)" sqref="D21"/>
    <dataValidation allowBlank="1" showInputMessage="1" showErrorMessage="1" prompt="Total Individual Staffing Amount formula is Supported Emplyment Services Wage plus Supervision Amount plus Add-on Choice plus Direct Care Relief Staffing Dollar Amount" sqref="C24"/>
    <dataValidation allowBlank="1" showInputMessage="1" showErrorMessage="1" prompt="Supervision Amount formula is Supervision Wage times Supervision Percent" sqref="E12"/>
    <dataValidation allowBlank="1" showInputMessage="1" showErrorMessage="1" prompt="Supervision Percent" sqref="D12"/>
    <dataValidation allowBlank="1" showInputMessage="1" showErrorMessage="1" prompt="Supervision Wage" sqref="C12"/>
    <dataValidation type="list" allowBlank="1" showInputMessage="1" showErrorMessage="1" prompt="Enter Add-on Choice.  Press ALT and the down arrow to bring up the drop down options.  Use arrow keys to scroll through the options and press ENTER on the appropriate selection." sqref="C16">
      <formula1>$B$16:$B$17</formula1>
    </dataValidation>
    <dataValidation allowBlank="1" showInputMessage="1" showErrorMessage="1" prompt="Deaf or Hard of Hearing Add-on Amount" sqref="B17"/>
    <dataValidation allowBlank="1" showInputMessage="1" showErrorMessage="1" prompt="No Customization Add-on Amount" sqref="B16"/>
    <dataValidation type="list" allowBlank="1" showInputMessage="1" showErrorMessage="1" prompt="Enter Shared Staff Ratio.  Press ALT and the down arrow to bring up the drop down options.  Use arrow keys to scroll through the options and press ENTER on the appropriate selection." sqref="C27">
      <formula1>INDIRECT($D$6)</formula1>
    </dataValidation>
    <dataValidation type="list" allowBlank="1" showInputMessage="1" showErrorMessage="1" prompt="Enter Wage Choice.  Press ALT and down arrow to bring up drop down options.  Use arrow keys to scroll through options and press ENTER on the appropriate selection" sqref="D6">
      <formula1>Service</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G5" sqref="G5"/>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35</v>
      </c>
      <c r="B1" s="59"/>
      <c r="C1" s="59"/>
      <c r="D1" s="24"/>
      <c r="E1" s="24"/>
    </row>
    <row r="2" spans="1:5" x14ac:dyDescent="0.2">
      <c r="A2" s="24"/>
      <c r="B2" s="24"/>
      <c r="C2" s="24"/>
      <c r="D2" s="24"/>
      <c r="E2" s="24"/>
    </row>
    <row r="3" spans="1:5" x14ac:dyDescent="0.2">
      <c r="A3" s="7" t="s">
        <v>36</v>
      </c>
      <c r="C3" s="24"/>
      <c r="D3" s="24"/>
      <c r="E3" s="24"/>
    </row>
    <row r="4" spans="1:5" x14ac:dyDescent="0.2">
      <c r="A4" s="102" t="s">
        <v>37</v>
      </c>
      <c r="B4" s="103"/>
      <c r="C4" s="104"/>
      <c r="D4" s="24"/>
      <c r="E4" s="24"/>
    </row>
    <row r="5" spans="1:5" ht="39.75" customHeight="1" x14ac:dyDescent="0.2">
      <c r="A5" s="107" t="s">
        <v>81</v>
      </c>
      <c r="B5" s="108"/>
      <c r="C5" s="109"/>
      <c r="D5" s="24"/>
      <c r="E5" s="24"/>
    </row>
    <row r="6" spans="1:5" x14ac:dyDescent="0.2">
      <c r="A6" s="18"/>
      <c r="B6" s="19" t="s">
        <v>27</v>
      </c>
      <c r="C6" s="20"/>
      <c r="D6" s="24"/>
      <c r="E6" s="24"/>
    </row>
    <row r="7" spans="1:5" x14ac:dyDescent="0.2">
      <c r="A7" s="18"/>
      <c r="B7" s="19" t="s">
        <v>28</v>
      </c>
      <c r="C7" s="21"/>
      <c r="D7" s="24"/>
      <c r="E7" s="24"/>
    </row>
    <row r="8" spans="1:5" x14ac:dyDescent="0.2">
      <c r="A8" s="18"/>
      <c r="B8" s="19" t="s">
        <v>33</v>
      </c>
      <c r="C8" s="21"/>
      <c r="D8" s="24"/>
      <c r="E8" s="24"/>
    </row>
    <row r="9" spans="1:5" x14ac:dyDescent="0.2">
      <c r="A9" s="18"/>
      <c r="B9" s="19" t="s">
        <v>34</v>
      </c>
      <c r="C9" s="21"/>
      <c r="D9" s="24"/>
      <c r="E9" s="24"/>
    </row>
    <row r="10" spans="1:5" x14ac:dyDescent="0.2">
      <c r="A10" s="105" t="s">
        <v>32</v>
      </c>
      <c r="B10" s="106"/>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PV+HJhqPspDal8ELqdrZnUwfhH932yRp78O2zoTTHdIIkJjw19VBjIpl9n5j73rhEshSVp2ciiCD8IFAuwYcOg==" saltValue="0Ana/ka9PSItFKYNrYwE9Q=="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23</v>
      </c>
      <c r="B1" s="59"/>
      <c r="C1" s="59"/>
      <c r="D1" s="59"/>
      <c r="E1" s="24"/>
    </row>
    <row r="2" spans="1:5" x14ac:dyDescent="0.2">
      <c r="A2" s="24"/>
      <c r="B2" s="24"/>
      <c r="C2" s="24"/>
      <c r="D2" s="24"/>
      <c r="E2" s="24"/>
    </row>
    <row r="3" spans="1:5" x14ac:dyDescent="0.2">
      <c r="A3" s="7" t="s">
        <v>14</v>
      </c>
      <c r="D3" s="24"/>
      <c r="E3" s="24"/>
    </row>
    <row r="4" spans="1:5" x14ac:dyDescent="0.2">
      <c r="A4" s="96" t="s">
        <v>40</v>
      </c>
      <c r="B4" s="97"/>
      <c r="C4" s="2" t="s">
        <v>13</v>
      </c>
      <c r="D4" s="24"/>
      <c r="E4" s="24"/>
    </row>
    <row r="5" spans="1:5" x14ac:dyDescent="0.2">
      <c r="A5" s="110" t="s">
        <v>20</v>
      </c>
      <c r="B5" s="111"/>
      <c r="C5" s="112">
        <v>0.11559999999999999</v>
      </c>
      <c r="D5" s="24"/>
      <c r="E5" s="24"/>
    </row>
    <row r="6" spans="1:5" x14ac:dyDescent="0.2">
      <c r="A6" s="11"/>
      <c r="B6" s="115" t="s">
        <v>21</v>
      </c>
      <c r="C6" s="113"/>
      <c r="D6" s="24"/>
      <c r="E6" s="24"/>
    </row>
    <row r="7" spans="1:5" x14ac:dyDescent="0.2">
      <c r="A7" s="12"/>
      <c r="B7" s="116"/>
      <c r="C7" s="114"/>
      <c r="D7" s="24"/>
      <c r="E7" s="24"/>
    </row>
    <row r="8" spans="1:5" x14ac:dyDescent="0.2">
      <c r="A8" s="110" t="s">
        <v>19</v>
      </c>
      <c r="B8" s="111"/>
      <c r="C8" s="112">
        <v>0.12039999999999999</v>
      </c>
      <c r="D8" s="24"/>
      <c r="E8" s="24"/>
    </row>
    <row r="9" spans="1:5" x14ac:dyDescent="0.2">
      <c r="A9" s="11"/>
      <c r="B9" s="4" t="s">
        <v>1</v>
      </c>
      <c r="C9" s="113"/>
      <c r="D9" s="24"/>
      <c r="E9" s="24"/>
    </row>
    <row r="10" spans="1:5" x14ac:dyDescent="0.2">
      <c r="A10" s="11"/>
      <c r="B10" s="4" t="s">
        <v>42</v>
      </c>
      <c r="C10" s="113"/>
      <c r="D10" s="24"/>
      <c r="E10" s="24"/>
    </row>
    <row r="11" spans="1:5" x14ac:dyDescent="0.2">
      <c r="A11" s="11"/>
      <c r="B11" s="4" t="s">
        <v>2</v>
      </c>
      <c r="C11" s="113"/>
      <c r="D11" s="24"/>
      <c r="E11" s="24"/>
    </row>
    <row r="12" spans="1:5" x14ac:dyDescent="0.2">
      <c r="A12" s="11"/>
      <c r="B12" s="4" t="s">
        <v>3</v>
      </c>
      <c r="C12" s="113"/>
      <c r="D12" s="24"/>
      <c r="E12" s="24"/>
    </row>
    <row r="13" spans="1:5" x14ac:dyDescent="0.2">
      <c r="A13" s="11"/>
      <c r="B13" s="4" t="s">
        <v>5</v>
      </c>
      <c r="C13" s="113"/>
      <c r="D13" s="24"/>
      <c r="E13" s="24"/>
    </row>
    <row r="14" spans="1:5" x14ac:dyDescent="0.2">
      <c r="A14" s="11"/>
      <c r="B14" s="4" t="s">
        <v>4</v>
      </c>
      <c r="C14" s="113"/>
      <c r="D14" s="24"/>
      <c r="E14" s="24"/>
    </row>
    <row r="15" spans="1:5" x14ac:dyDescent="0.2">
      <c r="A15" s="11"/>
      <c r="B15" s="4" t="s">
        <v>6</v>
      </c>
      <c r="C15" s="113"/>
      <c r="D15" s="24"/>
      <c r="E15" s="24"/>
    </row>
    <row r="16" spans="1:5" x14ac:dyDescent="0.2">
      <c r="A16" s="11"/>
      <c r="B16" s="4" t="s">
        <v>7</v>
      </c>
      <c r="C16" s="113"/>
      <c r="D16" s="24"/>
      <c r="E16" s="24"/>
    </row>
    <row r="17" spans="1:5" x14ac:dyDescent="0.2">
      <c r="A17" s="11"/>
      <c r="B17" s="4" t="s">
        <v>18</v>
      </c>
      <c r="C17" s="113"/>
      <c r="D17" s="24"/>
      <c r="E17" s="24"/>
    </row>
    <row r="18" spans="1:5" ht="11.25" customHeight="1" x14ac:dyDescent="0.2">
      <c r="A18" s="12"/>
      <c r="B18" s="13"/>
      <c r="C18" s="114"/>
      <c r="D18" s="24"/>
      <c r="E18" s="24"/>
    </row>
    <row r="19" spans="1:5" x14ac:dyDescent="0.2">
      <c r="A19" s="14" t="s">
        <v>53</v>
      </c>
      <c r="B19" s="15"/>
      <c r="C19" s="32">
        <f>SUM(C5+C8)</f>
        <v>0.23599999999999999</v>
      </c>
      <c r="D19" s="24"/>
      <c r="E19" s="24"/>
    </row>
    <row r="20" spans="1:5" x14ac:dyDescent="0.2">
      <c r="A20" s="24"/>
      <c r="B20" s="24"/>
      <c r="C20" s="24"/>
      <c r="D20" s="24"/>
      <c r="E20" s="24"/>
    </row>
    <row r="21" spans="1:5" x14ac:dyDescent="0.2">
      <c r="A21" s="3" t="s">
        <v>39</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F5" sqref="F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29</v>
      </c>
      <c r="B1" s="59"/>
      <c r="C1" s="59"/>
      <c r="D1" s="24"/>
      <c r="E1" s="24"/>
    </row>
    <row r="2" spans="1:5" x14ac:dyDescent="0.2">
      <c r="A2" s="24"/>
      <c r="B2" s="24"/>
      <c r="C2" s="24"/>
      <c r="D2" s="24"/>
      <c r="E2" s="24"/>
    </row>
    <row r="3" spans="1:5" x14ac:dyDescent="0.2">
      <c r="A3" s="7" t="s">
        <v>41</v>
      </c>
      <c r="D3" s="24"/>
      <c r="E3" s="24"/>
    </row>
    <row r="4" spans="1:5" x14ac:dyDescent="0.2">
      <c r="A4" s="96" t="s">
        <v>12</v>
      </c>
      <c r="B4" s="97"/>
      <c r="C4" s="2" t="s">
        <v>31</v>
      </c>
      <c r="D4" s="24"/>
      <c r="E4" s="24"/>
    </row>
    <row r="5" spans="1:5" ht="139.5" customHeight="1" x14ac:dyDescent="0.2">
      <c r="A5" s="117" t="s">
        <v>51</v>
      </c>
      <c r="B5" s="118"/>
      <c r="C5" s="88">
        <v>4.7E-2</v>
      </c>
      <c r="D5" s="24"/>
      <c r="E5" s="24"/>
    </row>
    <row r="6" spans="1:5" x14ac:dyDescent="0.2">
      <c r="A6" s="24"/>
      <c r="B6" s="24"/>
      <c r="C6" s="24"/>
      <c r="D6" s="24"/>
      <c r="E6" s="24"/>
    </row>
    <row r="7" spans="1:5" x14ac:dyDescent="0.2">
      <c r="A7" s="24"/>
      <c r="B7" s="24"/>
      <c r="C7" s="24"/>
      <c r="D7" s="24"/>
      <c r="E7" s="24"/>
    </row>
  </sheetData>
  <sheetProtection algorithmName="SHA-512" hashValue="/OVHmBl6f7ibEJTVKRbpjgPEgUxsF5k/UJ1MkufszIqO73KdJ2x4YXOpZOLqZHPhByosKrsPQDeqJ2jaoZJdNw==" saltValue="++TH/+SilXehXvxQenwOOQ=="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45</v>
      </c>
      <c r="B1" s="59"/>
      <c r="C1" s="59"/>
      <c r="D1" s="59"/>
      <c r="E1" s="59"/>
      <c r="F1" s="59"/>
      <c r="G1" s="24"/>
    </row>
    <row r="2" spans="1:7" x14ac:dyDescent="0.2">
      <c r="A2" s="24"/>
      <c r="B2" s="24"/>
      <c r="C2" s="24"/>
      <c r="D2" s="24"/>
      <c r="E2" s="24"/>
      <c r="F2" s="24"/>
      <c r="G2" s="24"/>
    </row>
    <row r="3" spans="1:7" x14ac:dyDescent="0.2">
      <c r="A3" s="60" t="s">
        <v>15</v>
      </c>
      <c r="B3" s="60"/>
      <c r="C3" s="60"/>
      <c r="D3" s="60"/>
      <c r="E3" s="60"/>
      <c r="F3" s="60"/>
      <c r="G3" s="24"/>
    </row>
    <row r="4" spans="1:7" ht="12" customHeight="1" x14ac:dyDescent="0.2">
      <c r="A4" s="122" t="s">
        <v>49</v>
      </c>
      <c r="B4" s="101"/>
      <c r="C4" s="101"/>
      <c r="D4" s="101"/>
      <c r="E4" s="41">
        <v>0.13250000000000001</v>
      </c>
      <c r="F4" s="24"/>
      <c r="G4" s="24"/>
    </row>
    <row r="5" spans="1:7" x14ac:dyDescent="0.2">
      <c r="A5" s="36"/>
      <c r="B5" s="36"/>
      <c r="C5" s="36"/>
      <c r="D5" s="36"/>
      <c r="E5" s="37"/>
      <c r="F5" s="24"/>
      <c r="G5" s="24"/>
    </row>
    <row r="6" spans="1:7" x14ac:dyDescent="0.2">
      <c r="A6" s="7" t="s">
        <v>44</v>
      </c>
      <c r="B6" s="36"/>
      <c r="C6" s="36"/>
      <c r="D6" s="36"/>
      <c r="E6" s="37"/>
      <c r="F6" s="24"/>
      <c r="G6" s="24"/>
    </row>
    <row r="7" spans="1:7" x14ac:dyDescent="0.2">
      <c r="A7" s="119" t="s">
        <v>45</v>
      </c>
      <c r="B7" s="120"/>
      <c r="C7" s="120"/>
      <c r="D7" s="121"/>
      <c r="E7" s="39">
        <v>6.0999999999999999E-2</v>
      </c>
      <c r="F7" s="24"/>
      <c r="G7" s="24"/>
    </row>
    <row r="8" spans="1:7" x14ac:dyDescent="0.2">
      <c r="A8" s="38"/>
      <c r="B8" s="36"/>
      <c r="C8" s="36"/>
      <c r="D8" s="36"/>
      <c r="E8" s="37"/>
      <c r="F8" s="24"/>
      <c r="G8" s="24"/>
    </row>
    <row r="9" spans="1:7" x14ac:dyDescent="0.2">
      <c r="A9" s="7" t="s">
        <v>73</v>
      </c>
      <c r="B9" s="36"/>
      <c r="C9" s="36"/>
      <c r="D9" s="36"/>
      <c r="E9" s="37"/>
      <c r="F9" s="24"/>
      <c r="G9" s="24"/>
    </row>
    <row r="10" spans="1:7" x14ac:dyDescent="0.2">
      <c r="A10" s="123" t="s">
        <v>74</v>
      </c>
      <c r="B10" s="124"/>
      <c r="C10" s="124"/>
      <c r="D10" s="125"/>
      <c r="E10" s="39">
        <v>3.9E-2</v>
      </c>
      <c r="F10" s="24"/>
      <c r="G10" s="24"/>
    </row>
    <row r="11" spans="1:7" x14ac:dyDescent="0.2">
      <c r="A11" s="38"/>
      <c r="B11" s="36"/>
      <c r="C11" s="36"/>
      <c r="D11" s="36"/>
      <c r="E11" s="37"/>
      <c r="F11" s="24"/>
      <c r="G11" s="24"/>
    </row>
    <row r="12" spans="1:7" x14ac:dyDescent="0.2">
      <c r="A12" s="7" t="s">
        <v>47</v>
      </c>
      <c r="B12" s="36"/>
      <c r="C12" s="36"/>
      <c r="D12" s="36"/>
      <c r="E12" s="37"/>
      <c r="F12" s="24"/>
      <c r="G12" s="24"/>
    </row>
    <row r="13" spans="1:7" x14ac:dyDescent="0.2">
      <c r="A13" s="119" t="s">
        <v>48</v>
      </c>
      <c r="B13" s="120"/>
      <c r="C13" s="120"/>
      <c r="D13" s="121"/>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XEMzR5JpyTKZsACwEbHCAl1+kxL7q9AP6Bjjs/YL6BM7qZo3acVmj+t2Ld+QMjgyp5cvY95Jw0WXV64C+TxECg==" saltValue="8yDVisC6gaRpLygdkh4sp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7"/>
  <sheetViews>
    <sheetView workbookViewId="0">
      <selection activeCell="I99" sqref="I99"/>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103</v>
      </c>
      <c r="B3" s="63"/>
      <c r="C3" s="63"/>
      <c r="D3" s="63"/>
    </row>
    <row r="4" spans="1:6" x14ac:dyDescent="0.2">
      <c r="A4" s="65" t="s">
        <v>104</v>
      </c>
      <c r="B4" s="126" t="s">
        <v>105</v>
      </c>
      <c r="C4" s="127"/>
      <c r="D4" s="128"/>
    </row>
    <row r="5" spans="1:6" x14ac:dyDescent="0.2">
      <c r="A5" s="65" t="s">
        <v>106</v>
      </c>
      <c r="B5" s="129" t="str">
        <f>INDEX($C$10:$C$97,MATCH(B4:D4,B10:B97,0))</f>
        <v>Unspecified Region</v>
      </c>
      <c r="C5" s="130"/>
      <c r="D5" s="131"/>
    </row>
    <row r="6" spans="1:6" ht="14.25" customHeight="1" x14ac:dyDescent="0.2"/>
    <row r="7" spans="1:6" hidden="1" x14ac:dyDescent="0.2">
      <c r="A7" t="s">
        <v>107</v>
      </c>
      <c r="B7" t="str">
        <f>INDEX($D$10:$D$97,MATCH(B4:D4,B10:B97,0))</f>
        <v>-</v>
      </c>
    </row>
    <row r="8" spans="1:6" hidden="1" x14ac:dyDescent="0.2"/>
    <row r="9" spans="1:6" ht="15" hidden="1" x14ac:dyDescent="0.2">
      <c r="B9" s="66" t="s">
        <v>108</v>
      </c>
      <c r="C9" s="66" t="s">
        <v>109</v>
      </c>
      <c r="D9" s="67" t="s">
        <v>107</v>
      </c>
      <c r="F9"/>
    </row>
    <row r="10" spans="1:6" ht="15" hidden="1" x14ac:dyDescent="0.2">
      <c r="B10" s="68" t="s">
        <v>105</v>
      </c>
      <c r="C10" s="68" t="s">
        <v>110</v>
      </c>
      <c r="D10" s="69" t="s">
        <v>111</v>
      </c>
      <c r="F10"/>
    </row>
    <row r="11" spans="1:6" ht="15" hidden="1" x14ac:dyDescent="0.2">
      <c r="B11" s="70" t="s">
        <v>112</v>
      </c>
      <c r="C11" s="70" t="s">
        <v>113</v>
      </c>
      <c r="D11" s="71">
        <v>1.002</v>
      </c>
      <c r="F11"/>
    </row>
    <row r="12" spans="1:6" ht="15" hidden="1" x14ac:dyDescent="0.2">
      <c r="B12" s="70" t="s">
        <v>114</v>
      </c>
      <c r="C12" s="70" t="s">
        <v>115</v>
      </c>
      <c r="D12" s="71">
        <v>1.024</v>
      </c>
      <c r="F12"/>
    </row>
    <row r="13" spans="1:6" ht="15" hidden="1" x14ac:dyDescent="0.2">
      <c r="B13" s="70" t="s">
        <v>116</v>
      </c>
      <c r="C13" s="70" t="s">
        <v>117</v>
      </c>
      <c r="D13" s="71">
        <v>0.94799999999999995</v>
      </c>
      <c r="F13"/>
    </row>
    <row r="14" spans="1:6" ht="15" hidden="1" x14ac:dyDescent="0.2">
      <c r="B14" s="70" t="s">
        <v>118</v>
      </c>
      <c r="C14" s="70" t="s">
        <v>117</v>
      </c>
      <c r="D14" s="71">
        <v>0.94799999999999995</v>
      </c>
      <c r="F14"/>
    </row>
    <row r="15" spans="1:6" ht="15" hidden="1" x14ac:dyDescent="0.2">
      <c r="B15" s="70" t="s">
        <v>119</v>
      </c>
      <c r="C15" s="70" t="s">
        <v>120</v>
      </c>
      <c r="D15" s="71">
        <v>0.95699999999999996</v>
      </c>
      <c r="F15"/>
    </row>
    <row r="16" spans="1:6" ht="15" hidden="1" x14ac:dyDescent="0.2">
      <c r="B16" s="70" t="s">
        <v>121</v>
      </c>
      <c r="C16" s="72" t="s">
        <v>122</v>
      </c>
      <c r="D16" s="71">
        <v>0.94599999999999995</v>
      </c>
      <c r="F16"/>
    </row>
    <row r="17" spans="2:6" ht="15" hidden="1" x14ac:dyDescent="0.2">
      <c r="B17" s="70" t="s">
        <v>123</v>
      </c>
      <c r="C17" s="70" t="s">
        <v>124</v>
      </c>
      <c r="D17" s="71">
        <v>1.0780000000000001</v>
      </c>
      <c r="F17"/>
    </row>
    <row r="18" spans="2:6" ht="15" hidden="1" x14ac:dyDescent="0.2">
      <c r="B18" s="70" t="s">
        <v>125</v>
      </c>
      <c r="C18" s="72" t="s">
        <v>126</v>
      </c>
      <c r="D18" s="71">
        <v>0.94699999999999995</v>
      </c>
      <c r="F18"/>
    </row>
    <row r="19" spans="2:6" ht="15" hidden="1" x14ac:dyDescent="0.2">
      <c r="B19" s="70" t="s">
        <v>127</v>
      </c>
      <c r="C19" s="72" t="s">
        <v>128</v>
      </c>
      <c r="D19" s="71">
        <v>0.97899999999999998</v>
      </c>
      <c r="F19"/>
    </row>
    <row r="20" spans="2:6" ht="15" hidden="1" x14ac:dyDescent="0.2">
      <c r="B20" s="70" t="s">
        <v>129</v>
      </c>
      <c r="C20" s="70" t="s">
        <v>115</v>
      </c>
      <c r="D20" s="71">
        <v>1.024</v>
      </c>
      <c r="F20"/>
    </row>
    <row r="21" spans="2:6" ht="15" hidden="1" x14ac:dyDescent="0.2">
      <c r="B21" s="70" t="s">
        <v>130</v>
      </c>
      <c r="C21" s="70" t="s">
        <v>117</v>
      </c>
      <c r="D21" s="71">
        <v>0.94799999999999995</v>
      </c>
      <c r="F21"/>
    </row>
    <row r="22" spans="2:6" ht="15" hidden="1" x14ac:dyDescent="0.2">
      <c r="B22" s="70" t="s">
        <v>131</v>
      </c>
      <c r="C22" s="72" t="s">
        <v>122</v>
      </c>
      <c r="D22" s="71">
        <v>0.94599999999999995</v>
      </c>
      <c r="F22"/>
    </row>
    <row r="23" spans="2:6" ht="15" hidden="1" x14ac:dyDescent="0.2">
      <c r="B23" s="70" t="s">
        <v>132</v>
      </c>
      <c r="C23" s="72" t="s">
        <v>115</v>
      </c>
      <c r="D23" s="71">
        <v>1.024</v>
      </c>
      <c r="F23"/>
    </row>
    <row r="24" spans="2:6" ht="15" hidden="1" x14ac:dyDescent="0.2">
      <c r="B24" s="70" t="s">
        <v>133</v>
      </c>
      <c r="C24" s="72" t="s">
        <v>134</v>
      </c>
      <c r="D24" s="71">
        <v>0.97599999999999998</v>
      </c>
      <c r="F24"/>
    </row>
    <row r="25" spans="2:6" ht="15" hidden="1" x14ac:dyDescent="0.2">
      <c r="B25" s="70" t="s">
        <v>135</v>
      </c>
      <c r="C25" s="70" t="s">
        <v>117</v>
      </c>
      <c r="D25" s="71">
        <v>0.94799999999999995</v>
      </c>
      <c r="F25"/>
    </row>
    <row r="26" spans="2:6" ht="15" hidden="1" x14ac:dyDescent="0.2">
      <c r="B26" s="70" t="s">
        <v>136</v>
      </c>
      <c r="C26" s="72" t="s">
        <v>113</v>
      </c>
      <c r="D26" s="71">
        <v>1.002</v>
      </c>
      <c r="F26"/>
    </row>
    <row r="27" spans="2:6" ht="15" hidden="1" x14ac:dyDescent="0.2">
      <c r="B27" s="70" t="s">
        <v>137</v>
      </c>
      <c r="C27" s="72" t="s">
        <v>122</v>
      </c>
      <c r="D27" s="71">
        <v>0.94599999999999995</v>
      </c>
      <c r="F27"/>
    </row>
    <row r="28" spans="2:6" ht="15" hidden="1" x14ac:dyDescent="0.2">
      <c r="B28" s="70" t="s">
        <v>138</v>
      </c>
      <c r="C28" s="70" t="s">
        <v>117</v>
      </c>
      <c r="D28" s="71">
        <v>0.94799999999999995</v>
      </c>
      <c r="F28"/>
    </row>
    <row r="29" spans="2:6" ht="15" hidden="1" x14ac:dyDescent="0.2">
      <c r="B29" s="70" t="s">
        <v>139</v>
      </c>
      <c r="C29" s="70" t="s">
        <v>115</v>
      </c>
      <c r="D29" s="71">
        <v>1.024</v>
      </c>
      <c r="F29"/>
    </row>
    <row r="30" spans="2:6" ht="15" hidden="1" x14ac:dyDescent="0.2">
      <c r="B30" s="70" t="s">
        <v>140</v>
      </c>
      <c r="C30" s="72" t="s">
        <v>141</v>
      </c>
      <c r="D30" s="71">
        <v>1.0149999999999999</v>
      </c>
      <c r="F30"/>
    </row>
    <row r="31" spans="2:6" ht="15" hidden="1" x14ac:dyDescent="0.2">
      <c r="B31" s="70" t="s">
        <v>142</v>
      </c>
      <c r="C31" s="70" t="s">
        <v>117</v>
      </c>
      <c r="D31" s="71">
        <v>0.94799999999999995</v>
      </c>
      <c r="F31"/>
    </row>
    <row r="32" spans="2:6" ht="15" hidden="1" x14ac:dyDescent="0.2">
      <c r="B32" s="70" t="s">
        <v>143</v>
      </c>
      <c r="C32" s="72" t="s">
        <v>126</v>
      </c>
      <c r="D32" s="71">
        <v>0.94699999999999995</v>
      </c>
      <c r="F32"/>
    </row>
    <row r="33" spans="2:6" ht="15" hidden="1" x14ac:dyDescent="0.2">
      <c r="B33" s="70" t="s">
        <v>144</v>
      </c>
      <c r="C33" s="72" t="s">
        <v>126</v>
      </c>
      <c r="D33" s="71">
        <v>0.94699999999999995</v>
      </c>
      <c r="F33"/>
    </row>
    <row r="34" spans="2:6" ht="15" hidden="1" x14ac:dyDescent="0.2">
      <c r="B34" s="70" t="s">
        <v>145</v>
      </c>
      <c r="C34" s="72" t="s">
        <v>126</v>
      </c>
      <c r="D34" s="71">
        <v>0.94699999999999995</v>
      </c>
      <c r="F34"/>
    </row>
    <row r="35" spans="2:6" ht="15" hidden="1" x14ac:dyDescent="0.2">
      <c r="B35" s="70" t="s">
        <v>146</v>
      </c>
      <c r="C35" s="72" t="s">
        <v>126</v>
      </c>
      <c r="D35" s="71">
        <v>0.94699999999999995</v>
      </c>
      <c r="F35"/>
    </row>
    <row r="36" spans="2:6" ht="15" hidden="1" x14ac:dyDescent="0.2">
      <c r="B36" s="70" t="s">
        <v>147</v>
      </c>
      <c r="C36" s="70" t="s">
        <v>117</v>
      </c>
      <c r="D36" s="71">
        <v>0.94799999999999995</v>
      </c>
      <c r="F36"/>
    </row>
    <row r="37" spans="2:6" ht="15" hidden="1" x14ac:dyDescent="0.2">
      <c r="B37" s="70" t="s">
        <v>148</v>
      </c>
      <c r="C37" s="70" t="s">
        <v>115</v>
      </c>
      <c r="D37" s="71">
        <v>1.024</v>
      </c>
      <c r="F37"/>
    </row>
    <row r="38" spans="2:6" ht="15" hidden="1" x14ac:dyDescent="0.2">
      <c r="B38" s="70" t="s">
        <v>149</v>
      </c>
      <c r="C38" s="72" t="s">
        <v>150</v>
      </c>
      <c r="D38" s="71">
        <v>1.04</v>
      </c>
      <c r="F38"/>
    </row>
    <row r="39" spans="2:6" ht="15" hidden="1" x14ac:dyDescent="0.2">
      <c r="B39" s="70" t="s">
        <v>151</v>
      </c>
      <c r="C39" s="70" t="s">
        <v>117</v>
      </c>
      <c r="D39" s="71">
        <v>0.94799999999999995</v>
      </c>
      <c r="F39"/>
    </row>
    <row r="40" spans="2:6" ht="15" hidden="1" x14ac:dyDescent="0.2">
      <c r="B40" s="70" t="s">
        <v>152</v>
      </c>
      <c r="C40" s="72" t="s">
        <v>115</v>
      </c>
      <c r="D40" s="71">
        <v>1.024</v>
      </c>
      <c r="F40"/>
    </row>
    <row r="41" spans="2:6" ht="15" hidden="1" x14ac:dyDescent="0.2">
      <c r="B41" s="70" t="s">
        <v>153</v>
      </c>
      <c r="C41" s="72" t="s">
        <v>113</v>
      </c>
      <c r="D41" s="71">
        <v>1.002</v>
      </c>
      <c r="F41"/>
    </row>
    <row r="42" spans="2:6" ht="15" hidden="1" x14ac:dyDescent="0.2">
      <c r="B42" s="70" t="s">
        <v>154</v>
      </c>
      <c r="C42" s="72" t="s">
        <v>122</v>
      </c>
      <c r="D42" s="71">
        <v>0.94599999999999995</v>
      </c>
      <c r="F42"/>
    </row>
    <row r="43" spans="2:6" ht="15" hidden="1" x14ac:dyDescent="0.2">
      <c r="B43" s="70" t="s">
        <v>155</v>
      </c>
      <c r="C43" s="72" t="s">
        <v>113</v>
      </c>
      <c r="D43" s="71">
        <v>1.002</v>
      </c>
      <c r="F43"/>
    </row>
    <row r="44" spans="2:6" ht="15" hidden="1" x14ac:dyDescent="0.2">
      <c r="B44" s="70" t="s">
        <v>156</v>
      </c>
      <c r="C44" s="72" t="s">
        <v>122</v>
      </c>
      <c r="D44" s="71">
        <v>0.94599999999999995</v>
      </c>
      <c r="F44"/>
    </row>
    <row r="45" spans="2:6" ht="15" hidden="1" x14ac:dyDescent="0.2">
      <c r="B45" s="70" t="s">
        <v>157</v>
      </c>
      <c r="C45" s="70" t="s">
        <v>117</v>
      </c>
      <c r="D45" s="71">
        <v>0.94799999999999995</v>
      </c>
      <c r="F45"/>
    </row>
    <row r="46" spans="2:6" ht="15" hidden="1" x14ac:dyDescent="0.2">
      <c r="B46" s="70" t="s">
        <v>158</v>
      </c>
      <c r="C46" s="72" t="s">
        <v>113</v>
      </c>
      <c r="D46" s="71">
        <v>1.002</v>
      </c>
      <c r="F46"/>
    </row>
    <row r="47" spans="2:6" ht="15" hidden="1" x14ac:dyDescent="0.2">
      <c r="B47" s="70" t="s">
        <v>159</v>
      </c>
      <c r="C47" s="72" t="s">
        <v>122</v>
      </c>
      <c r="D47" s="71">
        <v>0.94599999999999995</v>
      </c>
      <c r="F47"/>
    </row>
    <row r="48" spans="2:6" ht="15" hidden="1" x14ac:dyDescent="0.2">
      <c r="B48" s="70" t="s">
        <v>160</v>
      </c>
      <c r="C48" s="72" t="s">
        <v>113</v>
      </c>
      <c r="D48" s="71">
        <v>1.002</v>
      </c>
      <c r="F48"/>
    </row>
    <row r="49" spans="2:6" ht="15" hidden="1" x14ac:dyDescent="0.2">
      <c r="B49" s="70" t="s">
        <v>161</v>
      </c>
      <c r="C49" s="70" t="s">
        <v>117</v>
      </c>
      <c r="D49" s="71">
        <v>0.94799999999999995</v>
      </c>
      <c r="F49"/>
    </row>
    <row r="50" spans="2:6" ht="15" hidden="1" x14ac:dyDescent="0.2">
      <c r="B50" s="70" t="s">
        <v>162</v>
      </c>
      <c r="C50" s="72" t="s">
        <v>126</v>
      </c>
      <c r="D50" s="71">
        <v>0.94699999999999995</v>
      </c>
      <c r="F50"/>
    </row>
    <row r="51" spans="2:6" ht="15" hidden="1" x14ac:dyDescent="0.2">
      <c r="B51" s="70" t="s">
        <v>163</v>
      </c>
      <c r="C51" s="72" t="s">
        <v>122</v>
      </c>
      <c r="D51" s="71">
        <v>0.94599999999999995</v>
      </c>
      <c r="F51"/>
    </row>
    <row r="52" spans="2:6" ht="15" hidden="1" x14ac:dyDescent="0.2">
      <c r="B52" s="70" t="s">
        <v>164</v>
      </c>
      <c r="C52" s="72" t="s">
        <v>122</v>
      </c>
      <c r="D52" s="71">
        <v>0.94599999999999995</v>
      </c>
      <c r="F52"/>
    </row>
    <row r="53" spans="2:6" ht="15" hidden="1" x14ac:dyDescent="0.2">
      <c r="B53" s="70" t="s">
        <v>168</v>
      </c>
      <c r="C53" s="72" t="s">
        <v>122</v>
      </c>
      <c r="D53" s="71">
        <v>0.94599999999999995</v>
      </c>
      <c r="F53"/>
    </row>
    <row r="54" spans="2:6" ht="15" hidden="1" x14ac:dyDescent="0.2">
      <c r="B54" s="70" t="s">
        <v>165</v>
      </c>
      <c r="C54" s="70" t="s">
        <v>117</v>
      </c>
      <c r="D54" s="71">
        <v>0.94799999999999995</v>
      </c>
      <c r="F54"/>
    </row>
    <row r="55" spans="2:6" ht="15" hidden="1" x14ac:dyDescent="0.2">
      <c r="B55" s="70" t="s">
        <v>166</v>
      </c>
      <c r="C55" s="70" t="s">
        <v>117</v>
      </c>
      <c r="D55" s="71">
        <v>0.94799999999999995</v>
      </c>
      <c r="F55"/>
    </row>
    <row r="56" spans="2:6" ht="15" hidden="1" x14ac:dyDescent="0.2">
      <c r="B56" s="70" t="s">
        <v>167</v>
      </c>
      <c r="C56" s="72" t="s">
        <v>126</v>
      </c>
      <c r="D56" s="71">
        <v>0.94699999999999995</v>
      </c>
      <c r="F56"/>
    </row>
    <row r="57" spans="2:6" ht="15" hidden="1" x14ac:dyDescent="0.2">
      <c r="B57" s="70" t="s">
        <v>169</v>
      </c>
      <c r="C57" s="72" t="s">
        <v>122</v>
      </c>
      <c r="D57" s="71">
        <v>0.94599999999999995</v>
      </c>
      <c r="F57"/>
    </row>
    <row r="58" spans="2:6" ht="15" hidden="1" x14ac:dyDescent="0.2">
      <c r="B58" s="70" t="s">
        <v>170</v>
      </c>
      <c r="C58" s="72" t="s">
        <v>113</v>
      </c>
      <c r="D58" s="71">
        <v>1.002</v>
      </c>
      <c r="F58"/>
    </row>
    <row r="59" spans="2:6" ht="15" hidden="1" x14ac:dyDescent="0.2">
      <c r="B59" s="70" t="s">
        <v>171</v>
      </c>
      <c r="C59" s="70" t="s">
        <v>117</v>
      </c>
      <c r="D59" s="71">
        <v>0.94799999999999995</v>
      </c>
      <c r="F59"/>
    </row>
    <row r="60" spans="2:6" ht="15" hidden="1" x14ac:dyDescent="0.2">
      <c r="B60" s="70" t="s">
        <v>172</v>
      </c>
      <c r="C60" s="72" t="s">
        <v>126</v>
      </c>
      <c r="D60" s="71">
        <v>0.94699999999999995</v>
      </c>
      <c r="F60"/>
    </row>
    <row r="61" spans="2:6" ht="15" hidden="1" x14ac:dyDescent="0.2">
      <c r="B61" s="70" t="s">
        <v>173</v>
      </c>
      <c r="C61" s="72" t="s">
        <v>122</v>
      </c>
      <c r="D61" s="71">
        <v>0.94599999999999995</v>
      </c>
      <c r="F61"/>
    </row>
    <row r="62" spans="2:6" ht="15" hidden="1" x14ac:dyDescent="0.2">
      <c r="B62" s="70" t="s">
        <v>174</v>
      </c>
      <c r="C62" s="72" t="s">
        <v>124</v>
      </c>
      <c r="D62" s="71">
        <v>1.0780000000000001</v>
      </c>
      <c r="F62"/>
    </row>
    <row r="63" spans="2:6" ht="15" hidden="1" x14ac:dyDescent="0.2">
      <c r="B63" s="70" t="s">
        <v>175</v>
      </c>
      <c r="C63" s="72" t="s">
        <v>122</v>
      </c>
      <c r="D63" s="71">
        <v>0.94599999999999995</v>
      </c>
      <c r="F63"/>
    </row>
    <row r="64" spans="2:6" ht="15" hidden="1" x14ac:dyDescent="0.2">
      <c r="B64" s="70" t="s">
        <v>176</v>
      </c>
      <c r="C64" s="70" t="s">
        <v>117</v>
      </c>
      <c r="D64" s="71">
        <v>0.94799999999999995</v>
      </c>
      <c r="F64"/>
    </row>
    <row r="65" spans="2:6" ht="15" hidden="1" x14ac:dyDescent="0.2">
      <c r="B65" s="70" t="s">
        <v>177</v>
      </c>
      <c r="C65" s="72" t="s">
        <v>141</v>
      </c>
      <c r="D65" s="71">
        <v>1.0149999999999999</v>
      </c>
      <c r="F65"/>
    </row>
    <row r="66" spans="2:6" ht="15" hidden="1" x14ac:dyDescent="0.2">
      <c r="B66" s="70" t="s">
        <v>178</v>
      </c>
      <c r="C66" s="70" t="s">
        <v>117</v>
      </c>
      <c r="D66" s="71">
        <v>0.94799999999999995</v>
      </c>
      <c r="F66"/>
    </row>
    <row r="67" spans="2:6" ht="15" hidden="1" x14ac:dyDescent="0.2">
      <c r="B67" s="70" t="s">
        <v>179</v>
      </c>
      <c r="C67" s="70" t="s">
        <v>117</v>
      </c>
      <c r="D67" s="71">
        <v>0.94799999999999995</v>
      </c>
      <c r="F67"/>
    </row>
    <row r="68" spans="2:6" ht="15" hidden="1" x14ac:dyDescent="0.2">
      <c r="B68" s="70" t="s">
        <v>180</v>
      </c>
      <c r="C68" s="72" t="s">
        <v>113</v>
      </c>
      <c r="D68" s="71">
        <v>1.002</v>
      </c>
      <c r="F68"/>
    </row>
    <row r="69" spans="2:6" ht="15" hidden="1" x14ac:dyDescent="0.2">
      <c r="B69" s="70" t="s">
        <v>181</v>
      </c>
      <c r="C69" s="72" t="s">
        <v>122</v>
      </c>
      <c r="D69" s="71">
        <v>0.94599999999999995</v>
      </c>
      <c r="F69"/>
    </row>
    <row r="70" spans="2:6" ht="15" hidden="1" x14ac:dyDescent="0.2">
      <c r="B70" s="70" t="s">
        <v>182</v>
      </c>
      <c r="C70" s="72" t="s">
        <v>183</v>
      </c>
      <c r="D70" s="71">
        <v>0.95799999999999996</v>
      </c>
      <c r="F70"/>
    </row>
    <row r="71" spans="2:6" ht="15" hidden="1" x14ac:dyDescent="0.2">
      <c r="B71" s="70" t="s">
        <v>184</v>
      </c>
      <c r="C71" s="70" t="s">
        <v>117</v>
      </c>
      <c r="D71" s="71">
        <v>0.94799999999999995</v>
      </c>
      <c r="F71"/>
    </row>
    <row r="72" spans="2:6" ht="15" hidden="1" x14ac:dyDescent="0.2">
      <c r="B72" s="70" t="s">
        <v>185</v>
      </c>
      <c r="C72" s="70" t="s">
        <v>115</v>
      </c>
      <c r="D72" s="71">
        <v>1.024</v>
      </c>
      <c r="F72"/>
    </row>
    <row r="73" spans="2:6" ht="15" hidden="1" x14ac:dyDescent="0.2">
      <c r="B73" s="70" t="s">
        <v>186</v>
      </c>
      <c r="C73" s="70" t="s">
        <v>117</v>
      </c>
      <c r="D73" s="71">
        <v>0.94799999999999995</v>
      </c>
      <c r="F73"/>
    </row>
    <row r="74" spans="2:6" ht="15" hidden="1" x14ac:dyDescent="0.2">
      <c r="B74" s="70" t="s">
        <v>187</v>
      </c>
      <c r="C74" s="72" t="s">
        <v>122</v>
      </c>
      <c r="D74" s="71">
        <v>0.94599999999999995</v>
      </c>
      <c r="F74"/>
    </row>
    <row r="75" spans="2:6" ht="15" hidden="1" x14ac:dyDescent="0.2">
      <c r="B75" s="70" t="s">
        <v>188</v>
      </c>
      <c r="C75" s="72" t="s">
        <v>122</v>
      </c>
      <c r="D75" s="71">
        <v>0.94599999999999995</v>
      </c>
      <c r="F75"/>
    </row>
    <row r="76" spans="2:6" ht="15" hidden="1" x14ac:dyDescent="0.2">
      <c r="B76" s="70" t="s">
        <v>189</v>
      </c>
      <c r="C76" s="72" t="s">
        <v>126</v>
      </c>
      <c r="D76" s="71">
        <v>0.94699999999999995</v>
      </c>
      <c r="F76"/>
    </row>
    <row r="77" spans="2:6" ht="15" hidden="1" x14ac:dyDescent="0.2">
      <c r="B77" s="70" t="s">
        <v>190</v>
      </c>
      <c r="C77" s="72" t="s">
        <v>122</v>
      </c>
      <c r="D77" s="71">
        <v>0.94599999999999995</v>
      </c>
      <c r="F77"/>
    </row>
    <row r="78" spans="2:6" ht="15" hidden="1" x14ac:dyDescent="0.2">
      <c r="B78" s="70" t="s">
        <v>191</v>
      </c>
      <c r="C78" s="70" t="s">
        <v>117</v>
      </c>
      <c r="D78" s="71">
        <v>0.94799999999999995</v>
      </c>
      <c r="F78"/>
    </row>
    <row r="79" spans="2:6" ht="15" hidden="1" x14ac:dyDescent="0.2">
      <c r="B79" s="70" t="s">
        <v>195</v>
      </c>
      <c r="C79" s="72" t="s">
        <v>128</v>
      </c>
      <c r="D79" s="71">
        <v>0.97899999999999998</v>
      </c>
      <c r="F79"/>
    </row>
    <row r="80" spans="2:6" ht="15" hidden="1" x14ac:dyDescent="0.2">
      <c r="B80" s="70" t="s">
        <v>192</v>
      </c>
      <c r="C80" s="70" t="s">
        <v>115</v>
      </c>
      <c r="D80" s="71">
        <v>1.024</v>
      </c>
      <c r="F80"/>
    </row>
    <row r="81" spans="2:6" ht="15" hidden="1" x14ac:dyDescent="0.2">
      <c r="B81" s="70" t="s">
        <v>193</v>
      </c>
      <c r="C81" s="72" t="s">
        <v>115</v>
      </c>
      <c r="D81" s="71">
        <v>1.024</v>
      </c>
      <c r="F81"/>
    </row>
    <row r="82" spans="2:6" ht="15" hidden="1" x14ac:dyDescent="0.2">
      <c r="B82" s="70" t="s">
        <v>194</v>
      </c>
      <c r="C82" s="72" t="s">
        <v>126</v>
      </c>
      <c r="D82" s="71">
        <v>0.94699999999999995</v>
      </c>
      <c r="F82"/>
    </row>
    <row r="83" spans="2:6" ht="15" hidden="1" x14ac:dyDescent="0.2">
      <c r="B83" s="70" t="s">
        <v>196</v>
      </c>
      <c r="C83" s="72" t="s">
        <v>120</v>
      </c>
      <c r="D83" s="71">
        <v>0.95699999999999996</v>
      </c>
      <c r="F83"/>
    </row>
    <row r="84" spans="2:6" ht="15" hidden="1" x14ac:dyDescent="0.2">
      <c r="B84" s="70" t="s">
        <v>197</v>
      </c>
      <c r="C84" s="72" t="s">
        <v>126</v>
      </c>
      <c r="D84" s="71">
        <v>0.94699999999999995</v>
      </c>
      <c r="F84"/>
    </row>
    <row r="85" spans="2:6" ht="15" hidden="1" x14ac:dyDescent="0.2">
      <c r="B85" s="70" t="s">
        <v>198</v>
      </c>
      <c r="C85" s="70" t="s">
        <v>117</v>
      </c>
      <c r="D85" s="71">
        <v>0.94799999999999995</v>
      </c>
      <c r="F85"/>
    </row>
    <row r="86" spans="2:6" ht="15" hidden="1" x14ac:dyDescent="0.2">
      <c r="B86" s="70" t="s">
        <v>199</v>
      </c>
      <c r="C86" s="72" t="s">
        <v>122</v>
      </c>
      <c r="D86" s="71">
        <v>0.94599999999999995</v>
      </c>
      <c r="F86"/>
    </row>
    <row r="87" spans="2:6" ht="15" hidden="1" x14ac:dyDescent="0.2">
      <c r="B87" s="70" t="s">
        <v>200</v>
      </c>
      <c r="C87" s="70" t="s">
        <v>117</v>
      </c>
      <c r="D87" s="71">
        <v>0.94799999999999995</v>
      </c>
      <c r="F87"/>
    </row>
    <row r="88" spans="2:6" ht="15" hidden="1" x14ac:dyDescent="0.2">
      <c r="B88" s="70" t="s">
        <v>201</v>
      </c>
      <c r="C88" s="70" t="s">
        <v>117</v>
      </c>
      <c r="D88" s="71">
        <v>0.94799999999999995</v>
      </c>
      <c r="F88"/>
    </row>
    <row r="89" spans="2:6" ht="15" hidden="1" x14ac:dyDescent="0.2">
      <c r="B89" s="70" t="s">
        <v>202</v>
      </c>
      <c r="C89" s="72" t="s">
        <v>141</v>
      </c>
      <c r="D89" s="71">
        <v>1.0149999999999999</v>
      </c>
      <c r="F89"/>
    </row>
    <row r="90" spans="2:6" ht="15" hidden="1" x14ac:dyDescent="0.2">
      <c r="B90" s="70" t="s">
        <v>203</v>
      </c>
      <c r="C90" s="70" t="s">
        <v>117</v>
      </c>
      <c r="D90" s="71">
        <v>0.94799999999999995</v>
      </c>
      <c r="F90"/>
    </row>
    <row r="91" spans="2:6" ht="15" hidden="1" x14ac:dyDescent="0.2">
      <c r="B91" s="70" t="s">
        <v>204</v>
      </c>
      <c r="C91" s="72" t="s">
        <v>126</v>
      </c>
      <c r="D91" s="71">
        <v>0.94699999999999995</v>
      </c>
      <c r="F91"/>
    </row>
    <row r="92" spans="2:6" ht="15" hidden="1" x14ac:dyDescent="0.2">
      <c r="B92" s="70" t="s">
        <v>205</v>
      </c>
      <c r="C92" s="70" t="s">
        <v>115</v>
      </c>
      <c r="D92" s="71">
        <v>1.024</v>
      </c>
      <c r="F92"/>
    </row>
    <row r="93" spans="2:6" ht="15" hidden="1" x14ac:dyDescent="0.2">
      <c r="B93" s="70" t="s">
        <v>206</v>
      </c>
      <c r="C93" s="72" t="s">
        <v>126</v>
      </c>
      <c r="D93" s="71">
        <v>0.94699999999999995</v>
      </c>
      <c r="F93"/>
    </row>
    <row r="94" spans="2:6" ht="15" hidden="1" x14ac:dyDescent="0.2">
      <c r="B94" s="70" t="s">
        <v>207</v>
      </c>
      <c r="C94" s="70" t="s">
        <v>117</v>
      </c>
      <c r="D94" s="71">
        <v>0.94799999999999995</v>
      </c>
      <c r="F94"/>
    </row>
    <row r="95" spans="2:6" ht="15" hidden="1" x14ac:dyDescent="0.2">
      <c r="B95" s="70" t="s">
        <v>208</v>
      </c>
      <c r="C95" s="72" t="s">
        <v>126</v>
      </c>
      <c r="D95" s="71">
        <v>0.94699999999999995</v>
      </c>
      <c r="F95"/>
    </row>
    <row r="96" spans="2:6" ht="15" hidden="1" x14ac:dyDescent="0.2">
      <c r="B96" s="70" t="s">
        <v>209</v>
      </c>
      <c r="C96" s="72" t="s">
        <v>115</v>
      </c>
      <c r="D96" s="71">
        <v>1.024</v>
      </c>
      <c r="F96"/>
    </row>
    <row r="97" spans="2:6" ht="15" hidden="1" x14ac:dyDescent="0.2">
      <c r="B97" s="70" t="s">
        <v>210</v>
      </c>
      <c r="C97" s="72" t="s">
        <v>122</v>
      </c>
      <c r="D97" s="71">
        <v>0.94599999999999995</v>
      </c>
      <c r="F97"/>
    </row>
  </sheetData>
  <sheetProtection algorithmName="SHA-512" hashValue="/fZkkXKTySmzisKpzWvAfTkyWj1IKQSp+/t2g/t4XjT6yTbSXyKGWvkvFYBViRZC+lCLTNcF7F2OffEpRAky7w==" saltValue="Fd8zjal0LXtVOCWcDiGCC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B4:D4">
      <formula1>$B$10:$B$97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I57" sqref="H57:I57"/>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217</v>
      </c>
      <c r="D1" s="24"/>
      <c r="F1" s="24"/>
    </row>
    <row r="2" spans="1:6" x14ac:dyDescent="0.2">
      <c r="A2" s="24"/>
      <c r="B2" s="24"/>
      <c r="C2" s="24"/>
      <c r="D2" s="24"/>
      <c r="F2" s="24"/>
    </row>
    <row r="3" spans="1:6" x14ac:dyDescent="0.2">
      <c r="A3" s="7" t="s">
        <v>9</v>
      </c>
      <c r="B3" s="24"/>
      <c r="C3" s="24"/>
      <c r="D3" s="7" t="s">
        <v>52</v>
      </c>
      <c r="F3" s="24"/>
    </row>
    <row r="4" spans="1:6" x14ac:dyDescent="0.2">
      <c r="A4" s="27" t="s">
        <v>24</v>
      </c>
      <c r="B4" s="25">
        <f>'Direct Staffing'!C24</f>
        <v>22.186500000000002</v>
      </c>
      <c r="D4" s="28">
        <f>B4</f>
        <v>22.186500000000002</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Support'!C10</f>
        <v>0.155</v>
      </c>
      <c r="D7" s="28">
        <f>ROUND(B7*D4,2)</f>
        <v>3.44</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6.05</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91">
        <f>'Client Programming &amp; Supports'!C5</f>
        <v>4.7E-2</v>
      </c>
      <c r="D13" s="6">
        <f>ROUND((D4+D7+D10)*B13,2)</f>
        <v>1.49</v>
      </c>
      <c r="F13" s="24"/>
    </row>
    <row r="14" spans="1:6" x14ac:dyDescent="0.2">
      <c r="A14" s="24"/>
      <c r="B14" s="24"/>
      <c r="C14" s="24"/>
      <c r="D14" s="24"/>
      <c r="F14" s="24"/>
    </row>
    <row r="15" spans="1:6" x14ac:dyDescent="0.2">
      <c r="A15" s="7" t="s">
        <v>45</v>
      </c>
      <c r="B15" s="24"/>
      <c r="C15" s="24"/>
      <c r="D15" s="24"/>
      <c r="F15" s="24"/>
    </row>
    <row r="16" spans="1:6" x14ac:dyDescent="0.2">
      <c r="A16" s="27" t="s">
        <v>46</v>
      </c>
      <c r="B16" s="42">
        <f>'Program Related Expenses'!E13</f>
        <v>0.23250000000000001</v>
      </c>
      <c r="C16" s="28"/>
      <c r="D16" s="28">
        <f>E16-(D4+D10+D7+D13)</f>
        <v>10.043499999999995</v>
      </c>
      <c r="E16" s="85">
        <f>ROUND((D4+D10+D7+D13)/(1-B16),2)</f>
        <v>43.21</v>
      </c>
      <c r="F16" s="24"/>
    </row>
    <row r="17" spans="1:7" x14ac:dyDescent="0.2">
      <c r="A17" s="73"/>
      <c r="B17" s="74"/>
      <c r="C17" s="28"/>
      <c r="D17" s="28"/>
      <c r="F17" s="24"/>
    </row>
    <row r="18" spans="1:7" s="80" customFormat="1" x14ac:dyDescent="0.2">
      <c r="A18" s="75" t="s">
        <v>211</v>
      </c>
      <c r="B18" s="76"/>
      <c r="C18" s="77"/>
      <c r="D18" s="77"/>
      <c r="E18" s="85"/>
      <c r="F18" s="78"/>
      <c r="G18" s="79"/>
    </row>
    <row r="19" spans="1:7" s="80" customFormat="1" x14ac:dyDescent="0.2">
      <c r="A19" s="81" t="s">
        <v>212</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71</v>
      </c>
      <c r="B21" s="25" t="str">
        <f>D21</f>
        <v>Select County</v>
      </c>
      <c r="D21" s="6" t="str">
        <f>IF((B19&lt;&gt;"-"),E16+D19,"Select County")</f>
        <v>Select County</v>
      </c>
      <c r="F21" s="24"/>
    </row>
    <row r="22" spans="1:7" x14ac:dyDescent="0.2">
      <c r="A22" s="24"/>
      <c r="B22" s="24"/>
      <c r="C22" s="24"/>
      <c r="D22" s="24"/>
      <c r="F22" s="24"/>
    </row>
    <row r="23" spans="1:7" x14ac:dyDescent="0.2">
      <c r="A23" s="30" t="s">
        <v>50</v>
      </c>
      <c r="B23" s="43" t="str">
        <f>IF((B19&lt;&gt;"-"),ROUND(B21/4,2),"Select County")</f>
        <v>Select County</v>
      </c>
      <c r="C23" s="24"/>
      <c r="D23" s="24"/>
      <c r="F23" s="24"/>
    </row>
    <row r="24" spans="1:7" ht="15.75" customHeight="1" x14ac:dyDescent="0.2"/>
    <row r="25" spans="1:7" x14ac:dyDescent="0.2">
      <c r="A25" s="7" t="s">
        <v>68</v>
      </c>
      <c r="B25" s="56">
        <v>1</v>
      </c>
    </row>
    <row r="26" spans="1:7" x14ac:dyDescent="0.2">
      <c r="A26" s="51" t="s">
        <v>69</v>
      </c>
      <c r="B26" s="54" t="str">
        <f>IF((B19&lt;&gt;"-"),B33-B21,"-")</f>
        <v>-</v>
      </c>
      <c r="D26" s="28"/>
    </row>
    <row r="27" spans="1:7" x14ac:dyDescent="0.2">
      <c r="A27" s="51" t="s">
        <v>70</v>
      </c>
      <c r="B27" s="54" t="str">
        <f>IF((B19&lt;&gt;"-"),B34-B23,"-")</f>
        <v>-</v>
      </c>
      <c r="D27" s="28"/>
    </row>
    <row r="29" spans="1:7" x14ac:dyDescent="0.2">
      <c r="A29" s="7" t="s">
        <v>80</v>
      </c>
    </row>
    <row r="30" spans="1:7" x14ac:dyDescent="0.2">
      <c r="A30" s="51" t="s">
        <v>80</v>
      </c>
      <c r="B30" s="29">
        <f>IF('Direct Staffing'!C27='Direct Staffing'!I27,1,IF('Direct Staffing'!C27='Direct Staffing'!I28,2,IF('Direct Staffing'!C27='Direct Staffing'!I29,3,IF('Direct Staffing'!C27='Direct Staffing'!I30,4,IF('Direct Staffing'!C27='Direct Staffing'!I31,5,IF('Direct Staffing'!C27='Direct Staffing'!I32,6,""))))))</f>
        <v>1</v>
      </c>
    </row>
    <row r="32" spans="1:7" x14ac:dyDescent="0.2">
      <c r="A32" s="7" t="s">
        <v>213</v>
      </c>
    </row>
    <row r="33" spans="1:4" x14ac:dyDescent="0.2">
      <c r="A33" s="51" t="s">
        <v>85</v>
      </c>
      <c r="B33" s="55" t="str">
        <f>IF((B19&lt;&gt;"-"),ROUND((B25*B21)/B30,4),"-")</f>
        <v>-</v>
      </c>
    </row>
    <row r="34" spans="1:4" x14ac:dyDescent="0.2">
      <c r="A34" s="51" t="s">
        <v>86</v>
      </c>
      <c r="B34" s="55" t="str">
        <f>IF((B19&lt;&gt;"-"),ROUND((B25*B23)/B30,4),"-")</f>
        <v>-</v>
      </c>
      <c r="D34" s="3" t="s">
        <v>92</v>
      </c>
    </row>
    <row r="36" spans="1:4" x14ac:dyDescent="0.2">
      <c r="A36" s="7" t="s">
        <v>87</v>
      </c>
      <c r="B36" s="56">
        <v>0.01</v>
      </c>
    </row>
    <row r="37" spans="1:4" x14ac:dyDescent="0.2">
      <c r="A37" s="51" t="s">
        <v>88</v>
      </c>
      <c r="B37" s="54" t="str">
        <f>IF((B19&lt;&gt;"-"),B33*B36,"-")</f>
        <v>-</v>
      </c>
      <c r="D37" s="28"/>
    </row>
    <row r="38" spans="1:4" x14ac:dyDescent="0.2">
      <c r="A38" s="51" t="s">
        <v>89</v>
      </c>
      <c r="B38" s="54" t="str">
        <f>IF((B19&lt;&gt;"-"),B34*B36,"-")</f>
        <v>-</v>
      </c>
      <c r="D38" s="28"/>
    </row>
    <row r="40" spans="1:4" x14ac:dyDescent="0.2">
      <c r="A40" s="7" t="s">
        <v>94</v>
      </c>
    </row>
    <row r="41" spans="1:4" x14ac:dyDescent="0.2">
      <c r="A41" s="51" t="s">
        <v>90</v>
      </c>
      <c r="B41" s="55" t="str">
        <f>IF((B19&lt;&gt;"-"),B33+B37,"-")</f>
        <v>-</v>
      </c>
    </row>
    <row r="42" spans="1:4" x14ac:dyDescent="0.2">
      <c r="A42" s="51" t="s">
        <v>91</v>
      </c>
      <c r="B42" s="55" t="str">
        <f>IF((B19&lt;&gt;"-"),B34+B38,"-")</f>
        <v>-</v>
      </c>
    </row>
    <row r="44" spans="1:4" x14ac:dyDescent="0.2">
      <c r="A44" s="7" t="s">
        <v>95</v>
      </c>
      <c r="B44" s="56">
        <v>0.05</v>
      </c>
    </row>
    <row r="45" spans="1:4" x14ac:dyDescent="0.2">
      <c r="A45" s="51" t="s">
        <v>88</v>
      </c>
      <c r="B45" s="54" t="str">
        <f>IF((B19&lt;&gt;"-"),B41*B44,"-")</f>
        <v>-</v>
      </c>
      <c r="D45" s="28"/>
    </row>
    <row r="46" spans="1:4" x14ac:dyDescent="0.2">
      <c r="A46" s="51" t="s">
        <v>89</v>
      </c>
      <c r="B46" s="54" t="str">
        <f>IF((B19&lt;&gt;"-"),B42*B44,"-")</f>
        <v>-</v>
      </c>
      <c r="D46" s="28"/>
    </row>
    <row r="48" spans="1:4" x14ac:dyDescent="0.2">
      <c r="A48" s="7" t="s">
        <v>96</v>
      </c>
    </row>
    <row r="49" spans="1:4" x14ac:dyDescent="0.2">
      <c r="A49" s="51" t="s">
        <v>90</v>
      </c>
      <c r="B49" s="55" t="str">
        <f>IF((B19&lt;&gt;"-"),B41+B45,"-")</f>
        <v>-</v>
      </c>
    </row>
    <row r="50" spans="1:4" x14ac:dyDescent="0.2">
      <c r="A50" s="51" t="s">
        <v>91</v>
      </c>
      <c r="B50" s="55" t="str">
        <f>IF((B19&lt;&gt;"-"),B42+B46,"-")</f>
        <v>-</v>
      </c>
    </row>
    <row r="52" spans="1:4" x14ac:dyDescent="0.2">
      <c r="A52" s="7" t="s">
        <v>214</v>
      </c>
      <c r="B52" s="56">
        <v>0.01</v>
      </c>
    </row>
    <row r="53" spans="1:4" x14ac:dyDescent="0.2">
      <c r="A53" s="51" t="s">
        <v>88</v>
      </c>
      <c r="B53" s="54" t="str">
        <f>IF((B19&lt;&gt;"-"),B49*B52,"-")</f>
        <v>-</v>
      </c>
      <c r="D53" s="28"/>
    </row>
    <row r="54" spans="1:4" x14ac:dyDescent="0.2">
      <c r="A54" s="51" t="s">
        <v>89</v>
      </c>
      <c r="B54" s="54" t="str">
        <f>IF((B19&lt;&gt;"-"),B50*B52,"-")</f>
        <v>-</v>
      </c>
      <c r="D54" s="28"/>
    </row>
    <row r="56" spans="1:4" x14ac:dyDescent="0.2">
      <c r="A56" s="7" t="s">
        <v>102</v>
      </c>
    </row>
    <row r="57" spans="1:4" x14ac:dyDescent="0.2">
      <c r="A57" s="51" t="s">
        <v>90</v>
      </c>
      <c r="B57" s="55" t="str">
        <f>IF((B19&lt;&gt;"-"),B49+B53,"Select County")</f>
        <v>Select County</v>
      </c>
    </row>
    <row r="58" spans="1:4" x14ac:dyDescent="0.2">
      <c r="A58" s="51" t="s">
        <v>91</v>
      </c>
      <c r="B58" s="55" t="str">
        <f>IF((B19&lt;&gt;"-"),B50+B54,"Select County")</f>
        <v>Select County</v>
      </c>
    </row>
  </sheetData>
  <sheetProtection algorithmName="SHA-512" hashValue="XG/Q+quJvIv+Yrl8VtL0X27PC9DEUTYTArsI3FqUtskQpkgPeXLcBdIteSPdc1BC9J4o5TuZsY2gIfIaKrFb+w==" saltValue="MGtH0iLd+z6CnTE23Y5deQ=="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0"/>
  <sheetViews>
    <sheetView workbookViewId="0">
      <selection activeCell="B11" sqref="B11"/>
    </sheetView>
  </sheetViews>
  <sheetFormatPr defaultRowHeight="12.75" x14ac:dyDescent="0.2"/>
  <cols>
    <col min="2" max="2" width="58.5703125" customWidth="1"/>
  </cols>
  <sheetData>
    <row r="5" spans="1:3" x14ac:dyDescent="0.2">
      <c r="A5" s="61">
        <v>41610</v>
      </c>
      <c r="B5" t="s">
        <v>82</v>
      </c>
      <c r="C5" t="s">
        <v>99</v>
      </c>
    </row>
    <row r="6" spans="1:3" x14ac:dyDescent="0.2">
      <c r="A6" s="61">
        <v>41684</v>
      </c>
      <c r="B6" t="s">
        <v>83</v>
      </c>
      <c r="C6" t="s">
        <v>99</v>
      </c>
    </row>
    <row r="7" spans="1:3" x14ac:dyDescent="0.2">
      <c r="A7" s="61">
        <v>41709</v>
      </c>
      <c r="B7" t="s">
        <v>84</v>
      </c>
      <c r="C7" t="s">
        <v>100</v>
      </c>
    </row>
    <row r="8" spans="1:3" x14ac:dyDescent="0.2">
      <c r="A8" s="61">
        <v>41808</v>
      </c>
      <c r="B8" t="s">
        <v>93</v>
      </c>
      <c r="C8" t="s">
        <v>101</v>
      </c>
    </row>
    <row r="9" spans="1:3" x14ac:dyDescent="0.2">
      <c r="A9" s="61">
        <v>42164</v>
      </c>
      <c r="B9" s="62" t="s">
        <v>97</v>
      </c>
      <c r="C9" t="s">
        <v>98</v>
      </c>
    </row>
    <row r="10" spans="1:3" x14ac:dyDescent="0.2">
      <c r="A10" s="61">
        <v>42887</v>
      </c>
      <c r="B10" s="89" t="s">
        <v>215</v>
      </c>
      <c r="C10" s="90" t="s">
        <v>216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ad633b9a91b265c0d58b75c39c7aa7b0">
  <xsd:schema xmlns:xsd="http://www.w3.org/2001/XMLSchema" xmlns:xs="http://www.w3.org/2001/XMLSchema" xmlns:p="http://schemas.microsoft.com/office/2006/metadata/properties" xmlns:ns2="39dc04e4-1dc7-4207-b25c-d7db9724c689" targetNamespace="http://schemas.microsoft.com/office/2006/metadata/properties" ma:root="true" ma:fieldsID="f5b5ef4464cd8604aa3a806cd0b01793"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R17.2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547492D9-F747-4E16-BFEB-FF62048D1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4.xml><?xml version="1.0" encoding="utf-8"?>
<ds:datastoreItem xmlns:ds="http://schemas.openxmlformats.org/officeDocument/2006/customXml" ds:itemID="{1A4E2DC5-1046-4111-B6CD-8B109BA908FD}">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39dc04e4-1dc7-4207-b25c-d7db9724c689"/>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Coulson, Art</cp:lastModifiedBy>
  <cp:lastPrinted>2013-02-20T16:03:06Z</cp:lastPrinted>
  <dcterms:created xsi:type="dcterms:W3CDTF">2009-10-20T14:58:44Z</dcterms:created>
  <dcterms:modified xsi:type="dcterms:W3CDTF">2017-08-10T20:30:24Z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