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WKMV57\Desktop\"/>
    </mc:Choice>
  </mc:AlternateContent>
  <bookViews>
    <workbookView xWindow="11085" yWindow="195" windowWidth="11355" windowHeight="7815" tabRatio="871"/>
  </bookViews>
  <sheets>
    <sheet name="Direct Staffing" sheetId="10" r:id="rId1"/>
    <sheet name="Program Plan Support" sheetId="5" r:id="rId2"/>
    <sheet name="Emp. Related Exp." sheetId="3" r:id="rId3"/>
    <sheet name="Client Programming &amp; Supports" sheetId="11" r:id="rId4"/>
    <sheet name="Program Related Expenses" sheetId="6" r:id="rId5"/>
    <sheet name="Regional Variance Factor" sheetId="13" r:id="rId6"/>
    <sheet name="Employment Serv Rate Framework" sheetId="9" r:id="rId7"/>
    <sheet name="Version" sheetId="12" state="hidden" r:id="rId8"/>
  </sheets>
  <definedNames>
    <definedName name="Budget_Neutrality">'Employment Serv Rate Framework'!$A$25:$B$27</definedName>
    <definedName name="Customization">'Direct Staffing'!$A$14:$C$17</definedName>
    <definedName name="Development">'Direct Staffing'!$J$27</definedName>
    <definedName name="DirectStaff">'Direct Staffing'!$A$4:$C$6</definedName>
    <definedName name="Exploration">'Direct Staffing'!$J$27:$J$31</definedName>
    <definedName name="_xlnm.Print_Area" localSheetId="0">'Direct Staffing'!$A$1:$E$27</definedName>
    <definedName name="ReliefStaff">'Direct Staffing'!$A$19:$D$21</definedName>
    <definedName name="Service">'Direct Staffing'!$H$27:$H$29</definedName>
    <definedName name="Share_Staff_Ratio">'Direct Staffing'!$A$26:$C$27</definedName>
    <definedName name="Supervision">'Direct Staffing'!$A$10:$E$12</definedName>
    <definedName name="Support">'Direct Staffing'!$I$27:$I$32</definedName>
  </definedNames>
  <calcPr calcId="152511"/>
</workbook>
</file>

<file path=xl/calcChain.xml><?xml version="1.0" encoding="utf-8"?>
<calcChain xmlns="http://schemas.openxmlformats.org/spreadsheetml/2006/main">
  <c r="B7" i="13" l="1"/>
  <c r="B5" i="13"/>
  <c r="E6" i="10" l="1"/>
  <c r="B30" i="9"/>
  <c r="D21" i="10" l="1"/>
  <c r="C24" i="10" s="1"/>
  <c r="B19" i="9"/>
  <c r="B4" i="9" l="1"/>
  <c r="D4" i="9" s="1"/>
  <c r="E13" i="6"/>
  <c r="B16" i="9"/>
  <c r="C19" i="3"/>
  <c r="B10" i="9" s="1"/>
  <c r="B7" i="9"/>
  <c r="B13" i="9"/>
  <c r="D7" i="9" l="1"/>
  <c r="D10" i="9" l="1"/>
  <c r="D13" i="9" l="1"/>
  <c r="E16" i="9" s="1"/>
  <c r="D16" i="9" l="1"/>
  <c r="D19" i="9"/>
  <c r="D21" i="9" s="1"/>
  <c r="B21" i="9" s="1"/>
  <c r="B33" i="9" l="1"/>
  <c r="B37" i="9" s="1"/>
  <c r="B41" i="9" s="1"/>
  <c r="B45" i="9" s="1"/>
  <c r="B49" i="9" s="1"/>
  <c r="B53" i="9" s="1"/>
  <c r="B57" i="9" s="1"/>
  <c r="B23" i="9"/>
  <c r="B26" i="9" l="1"/>
  <c r="B34" i="9"/>
  <c r="B38" i="9" s="1"/>
  <c r="B42" i="9" s="1"/>
  <c r="B46" i="9" s="1"/>
  <c r="B50" i="9" s="1"/>
  <c r="B27" i="9" l="1"/>
  <c r="B54" i="9"/>
  <c r="B58" i="9" s="1"/>
</calcChain>
</file>

<file path=xl/sharedStrings.xml><?xml version="1.0" encoding="utf-8"?>
<sst xmlns="http://schemas.openxmlformats.org/spreadsheetml/2006/main" count="357" uniqueCount="241">
  <si>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</si>
  <si>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</si>
  <si>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</si>
  <si>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</si>
  <si>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</si>
  <si>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</si>
  <si>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</si>
  <si>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</si>
  <si>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</si>
  <si>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</si>
  <si>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</si>
  <si>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</si>
  <si>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Benefit Description</t>
  </si>
  <si>
    <t xml:space="preserve">Benefit % </t>
  </si>
  <si>
    <t>Step 1. Add in standard employment related expense percentage</t>
  </si>
  <si>
    <t>Step 1. Add in standard general and administrative percentage</t>
  </si>
  <si>
    <t xml:space="preserve">INDIVIDUAL STAFFING </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</si>
  <si>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</si>
  <si>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</si>
  <si>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</si>
  <si>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</si>
  <si>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</si>
  <si>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</si>
  <si>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</si>
  <si>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Total costs for staffing per hour</t>
  </si>
  <si>
    <t>Program Support</t>
  </si>
  <si>
    <t>Program support hourly standard</t>
  </si>
  <si>
    <t>Documentation</t>
  </si>
  <si>
    <t>Direct staff preparation and service planning</t>
  </si>
  <si>
    <t>Client Programming and Supports</t>
  </si>
  <si>
    <t>Client Programming and Supports Standard</t>
  </si>
  <si>
    <t>Standard %</t>
  </si>
  <si>
    <t>Total hourly % of program support</t>
  </si>
  <si>
    <t>Travel time when a client is not present</t>
  </si>
  <si>
    <t>Collateral contact related to direct service</t>
  </si>
  <si>
    <t xml:space="preserve">Program Plan Support </t>
  </si>
  <si>
    <t>Step 1. Determine components of program plan support</t>
  </si>
  <si>
    <t>Program plan support definition and components included in the program support percentage</t>
  </si>
  <si>
    <t xml:space="preserve">Step 1. Add wage for individual direct staff </t>
  </si>
  <si>
    <t>* percentage of direct staffing costs</t>
  </si>
  <si>
    <t>Employee Related Expense Description</t>
  </si>
  <si>
    <t>Step 1. Add in standard client programming and supports percentage</t>
  </si>
  <si>
    <t>Dental insurance</t>
  </si>
  <si>
    <t>Percentage of direct care to cover staffing benefits</t>
  </si>
  <si>
    <t>Step 2.  Add in other program related expenses</t>
  </si>
  <si>
    <t>Program Related Expenses</t>
  </si>
  <si>
    <t>Total Program Related Expenses</t>
  </si>
  <si>
    <t>Total Step 1 &amp; 2</t>
  </si>
  <si>
    <t xml:space="preserve">Total </t>
  </si>
  <si>
    <t>Standard General &amp; Administrative Support</t>
  </si>
  <si>
    <t>15 Minute Unit Rate</t>
  </si>
  <si>
    <t xml:space="preserve">Category to cover costs to provide participants access to the community or care in their home.  Examples include, but are not limited to:
- Participation costs for staff 
- Reinforcers as defined in the participant’s support plan
- Mileage reimbursement for in-program transportation provided as part of the service.
- State plan or other available waiver services must be accessed first, and those services must be billed separately.
</t>
  </si>
  <si>
    <t>Rate Calculation:</t>
  </si>
  <si>
    <t>* Total Employee Related Expense Percentage</t>
  </si>
  <si>
    <t>Step 2. Add % to cover Supervision</t>
  </si>
  <si>
    <t>Direct Supervision</t>
  </si>
  <si>
    <t>Wage</t>
  </si>
  <si>
    <t>Supervision Percent</t>
  </si>
  <si>
    <t>Supervision Amount</t>
  </si>
  <si>
    <t>Hour of Service</t>
  </si>
  <si>
    <t>Step 3. Add staffing customization option to meet high level needs provided to an individual</t>
  </si>
  <si>
    <t>Staffing Customization Options</t>
  </si>
  <si>
    <t>Add-on $</t>
  </si>
  <si>
    <t>Add-on Choice</t>
  </si>
  <si>
    <t>No Customization</t>
  </si>
  <si>
    <t>Deaf or hard of hearing</t>
  </si>
  <si>
    <t>Step 4.  Add % to cover vacation, sick and training for individual direct staff hours</t>
  </si>
  <si>
    <t>Step 5. Calculate hourly individual staffing</t>
  </si>
  <si>
    <t>Budget Neutrality Factor</t>
  </si>
  <si>
    <t>Hourly Budget Neutrality</t>
  </si>
  <si>
    <t>15 Minute Budget Neutrality</t>
  </si>
  <si>
    <t>Hourly Rate</t>
  </si>
  <si>
    <t>Hourly Wage</t>
  </si>
  <si>
    <t>Step 3. Add in utilization expenses</t>
  </si>
  <si>
    <t>Utilization Expenses</t>
  </si>
  <si>
    <t>Shared Staff Ratio</t>
  </si>
  <si>
    <t>Step 6.  Define Shared Staff Ratio</t>
  </si>
  <si>
    <t>Individual 1:1</t>
  </si>
  <si>
    <t>Shared 1:2</t>
  </si>
  <si>
    <t>Shared 1:3</t>
  </si>
  <si>
    <t>Staffing Ratio</t>
  </si>
  <si>
    <t>Direct service staff time necessary to support and related to the provision of Supported Employment Services when not engaged in direct contact with clients.</t>
  </si>
  <si>
    <t>Implementation version</t>
  </si>
  <si>
    <t>update rounding to two decimals</t>
  </si>
  <si>
    <t>updated to reflect 4/1/2014 COLA increase of 1%</t>
  </si>
  <si>
    <t>Original Total Hourly Rate</t>
  </si>
  <si>
    <t>Original Total 15 Minute Rate</t>
  </si>
  <si>
    <t>4/1/2014 COLA</t>
  </si>
  <si>
    <t>Hourly Cost of Living Adjustment</t>
  </si>
  <si>
    <t>15 Minute Cost of Living Adjustment</t>
  </si>
  <si>
    <t>Post COLA Total Hourly Rate</t>
  </si>
  <si>
    <t>Post COLA Total 15 Minute Rate</t>
  </si>
  <si>
    <t>.</t>
  </si>
  <si>
    <t>updated to reflect 7/1/2014 COLA increase of 5%</t>
  </si>
  <si>
    <t>Post 4/1/14 COLA Total Rate</t>
  </si>
  <si>
    <t>7/1/2014 COLA</t>
  </si>
  <si>
    <t>Post 7/1/14 COLA Total Rate</t>
  </si>
  <si>
    <t>7/1/15 COLA increase of 1% added</t>
  </si>
  <si>
    <t>Version 4</t>
  </si>
  <si>
    <t>Version 1</t>
  </si>
  <si>
    <t>Version 2</t>
  </si>
  <si>
    <t>Version 3</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</si>
  <si>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</si>
  <si>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</si>
  <si>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</si>
  <si>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</si>
  <si>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</si>
  <si>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</si>
  <si>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</si>
  <si>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</si>
  <si>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</si>
  <si>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</si>
  <si>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</si>
  <si>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</si>
  <si>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</si>
  <si>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</si>
  <si>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</si>
  <si>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</si>
  <si>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</si>
  <si>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</si>
  <si>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</si>
  <si>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</si>
  <si>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</si>
  <si>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</si>
  <si>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</si>
  <si>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</si>
  <si>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</si>
  <si>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</si>
  <si>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</si>
  <si>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</si>
  <si>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</si>
  <si>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</si>
  <si>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</si>
  <si>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</si>
  <si>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</si>
  <si>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</si>
  <si>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</si>
  <si>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</si>
  <si>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</si>
  <si>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</si>
  <si>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</si>
  <si>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</si>
  <si>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</si>
  <si>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</si>
  <si>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</si>
  <si>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</si>
  <si>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</si>
  <si>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</si>
  <si>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</si>
  <si>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</si>
  <si>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</si>
  <si>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</si>
  <si>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</si>
  <si>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</si>
  <si>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</si>
  <si>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</si>
  <si>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</si>
  <si>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</si>
  <si>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</si>
  <si>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</si>
  <si>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</si>
  <si>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</si>
  <si>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</si>
  <si>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</si>
  <si>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</si>
  <si>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</si>
  <si>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</si>
  <si>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</si>
  <si>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</si>
  <si>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</si>
  <si>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</si>
  <si>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</si>
  <si>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</si>
  <si>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</si>
  <si>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</si>
  <si>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</si>
  <si>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</si>
  <si>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</si>
  <si>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</si>
  <si>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</si>
  <si>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</si>
  <si>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</si>
  <si>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</si>
  <si>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</si>
  <si>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</si>
  <si>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</si>
  <si>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</si>
  <si>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</si>
  <si>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</si>
  <si>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</si>
  <si>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</si>
  <si>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</si>
  <si>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</si>
  <si>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</si>
  <si>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</si>
  <si>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</si>
  <si>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</si>
  <si>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</si>
  <si>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</si>
  <si>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</si>
  <si>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</si>
  <si>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</si>
  <si>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</si>
  <si>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</si>
  <si>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</si>
  <si>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</si>
  <si>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</si>
  <si>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</si>
  <si>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</si>
  <si>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</si>
  <si>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</si>
  <si>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</si>
  <si>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</si>
  <si>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7/1/2015 COLA</t>
  </si>
  <si>
    <t>updates to component values and wages for 7/1/17 legislation</t>
  </si>
  <si>
    <t>Version 7</t>
  </si>
  <si>
    <t>FRAMEWORK FOR EMPLOYMENT SERVICES</t>
  </si>
  <si>
    <t>Shared 1:4</t>
  </si>
  <si>
    <t>Shared 1:5</t>
  </si>
  <si>
    <t>Shared 1:6</t>
  </si>
  <si>
    <t>Staff Choice</t>
  </si>
  <si>
    <t>Support</t>
  </si>
  <si>
    <t>Exploration</t>
  </si>
  <si>
    <t>Development</t>
  </si>
  <si>
    <t>Employment Service Type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</si>
  <si>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</si>
  <si>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</si>
  <si>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</si>
  <si>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</si>
  <si>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</si>
  <si>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</si>
  <si>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</si>
  <si>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</si>
  <si>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</si>
  <si>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</si>
  <si>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</si>
  <si>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Framework Rate</t>
  </si>
  <si>
    <t>Remove all COLAs</t>
  </si>
  <si>
    <t>Version 9</t>
  </si>
  <si>
    <t>Prepare for 1/1/18 release</t>
  </si>
  <si>
    <t>Version 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</si>
</sst>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2"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name val="Arial"/>
      <family val="2"/>
    </font>
    <font>
      <sz val="10"/>
      <color theme="1"/>
      <name val="Arial"/>
      <family val="2"/>
    </font>
    <font>
      <b/>
      <sz val="11"/>
      <color rgb="FF000000"/>
      <name val="Calibri"/>
      <family val="2"/>
      <scheme val="minor"/>
    </font>
    <font>
      <sz val="11"/>
      <color rgb="FF000000"/>
      <name val="Calibri"/>
      <family val="2"/>
      <scheme val="minor"/>
    </font>
    <font>
      <sz val="10"/>
      <color theme="0"/>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9"/>
      </patternFill>
    </fill>
    <fill>
      <patternFill patternType="solid">
        <fgColor theme="0"/>
        <bgColor indexed="9"/>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3"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0" fillId="3" borderId="7" xfId="0" applyFill="1" applyBorder="1"/>
    <xf numFmtId="0" fontId="0" fillId="3" borderId="8" xfId="0" applyFill="1" applyBorder="1"/>
    <xf numFmtId="44" fontId="1" fillId="3" borderId="1" xfId="2" applyFill="1" applyBorder="1"/>
    <xf numFmtId="44" fontId="0" fillId="3" borderId="1" xfId="0" applyNumberFormat="1" applyFill="1" applyBorder="1" applyAlignment="1"/>
    <xf numFmtId="0" fontId="6" fillId="3" borderId="0" xfId="0" applyFont="1" applyFill="1"/>
    <xf numFmtId="44" fontId="5" fillId="3" borderId="1" xfId="2" applyFont="1" applyFill="1" applyBorder="1"/>
    <xf numFmtId="0" fontId="4" fillId="3" borderId="0" xfId="0" applyFont="1" applyFill="1"/>
    <xf numFmtId="0" fontId="5" fillId="3" borderId="5" xfId="0" applyFont="1" applyFill="1" applyBorder="1" applyAlignment="1"/>
    <xf numFmtId="44" fontId="0" fillId="3" borderId="0" xfId="0" applyNumberFormat="1" applyFill="1"/>
    <xf numFmtId="0" fontId="0" fillId="3" borderId="1" xfId="0" applyFill="1" applyBorder="1"/>
    <xf numFmtId="0" fontId="3" fillId="3" borderId="1" xfId="0" applyFont="1" applyFill="1" applyBorder="1"/>
    <xf numFmtId="165" fontId="3" fillId="3" borderId="1" xfId="3" applyNumberFormat="1" applyFont="1" applyFill="1" applyBorder="1" applyAlignment="1"/>
    <xf numFmtId="10" fontId="3" fillId="3" borderId="1" xfId="0" applyNumberFormat="1" applyFont="1" applyFill="1" applyBorder="1"/>
    <xf numFmtId="10" fontId="1" fillId="3" borderId="5" xfId="3" applyNumberFormat="1" applyFill="1" applyBorder="1" applyAlignment="1"/>
    <xf numFmtId="165" fontId="5" fillId="3" borderId="1" xfId="2" applyNumberFormat="1" applyFont="1" applyFill="1" applyBorder="1" applyAlignment="1">
      <alignment vertical="top"/>
    </xf>
    <xf numFmtId="10" fontId="5" fillId="3" borderId="1" xfId="0" applyNumberFormat="1" applyFont="1" applyFill="1" applyBorder="1"/>
    <xf numFmtId="0" fontId="3" fillId="3" borderId="0" xfId="0" applyFont="1" applyFill="1" applyBorder="1" applyAlignment="1">
      <alignment horizontal="left"/>
    </xf>
    <xf numFmtId="165" fontId="3" fillId="3" borderId="0" xfId="0" applyNumberFormat="1" applyFont="1" applyFill="1" applyBorder="1"/>
    <xf numFmtId="0" fontId="5" fillId="3" borderId="0" xfId="0" applyFont="1" applyFill="1" applyBorder="1" applyAlignment="1">
      <alignment horizontal="left"/>
    </xf>
    <xf numFmtId="165" fontId="5" fillId="3" borderId="1" xfId="0" applyNumberFormat="1" applyFont="1" applyFill="1" applyBorder="1"/>
    <xf numFmtId="44" fontId="1" fillId="0" borderId="1" xfId="2" applyFont="1" applyFill="1" applyBorder="1" applyAlignment="1">
      <alignment horizontal="right" vertical="top"/>
    </xf>
    <xf numFmtId="10" fontId="0" fillId="3" borderId="1" xfId="3" applyNumberFormat="1" applyFont="1" applyFill="1" applyBorder="1"/>
    <xf numFmtId="10" fontId="5" fillId="3" borderId="1" xfId="3" applyNumberFormat="1" applyFont="1" applyFill="1" applyBorder="1" applyAlignment="1">
      <alignment vertical="top"/>
    </xf>
    <xf numFmtId="44" fontId="1" fillId="3" borderId="1" xfId="0" applyNumberFormat="1" applyFont="1" applyFill="1" applyBorder="1"/>
    <xf numFmtId="44" fontId="1" fillId="3" borderId="5" xfId="2" applyFill="1" applyBorder="1" applyAlignment="1"/>
    <xf numFmtId="9" fontId="1" fillId="3" borderId="1" xfId="3"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44" fontId="0" fillId="0" borderId="1" xfId="2" applyFont="1" applyFill="1" applyBorder="1" applyProtection="1"/>
    <xf numFmtId="44" fontId="0" fillId="3" borderId="1" xfId="0" applyNumberFormat="1" applyFill="1" applyBorder="1"/>
    <xf numFmtId="165" fontId="3" fillId="0" borderId="0" xfId="3" applyNumberFormat="1" applyFont="1" applyFill="1" applyProtection="1"/>
    <xf numFmtId="49" fontId="1" fillId="3" borderId="0" xfId="0" applyNumberFormat="1" applyFont="1" applyFill="1"/>
    <xf numFmtId="44" fontId="7" fillId="4" borderId="1" xfId="2" applyFont="1" applyFill="1" applyBorder="1" applyProtection="1">
      <protection locked="0"/>
    </xf>
    <xf numFmtId="0" fontId="4" fillId="3" borderId="0" xfId="0" applyFont="1" applyFill="1" applyAlignment="1">
      <alignment horizontal="left"/>
    </xf>
    <xf numFmtId="0" fontId="3" fillId="3" borderId="0" xfId="0" applyFont="1" applyFill="1" applyAlignment="1">
      <alignment horizontal="left"/>
    </xf>
    <xf numFmtId="14" fontId="0" fillId="0" borderId="0" xfId="0" applyNumberFormat="1"/>
    <xf numFmtId="0" fontId="0" fillId="0" borderId="0" xfId="0" applyAlignment="1">
      <alignment wrapText="1"/>
    </xf>
    <xf numFmtId="0" fontId="1" fillId="3" borderId="0" xfId="0" applyFont="1" applyFill="1"/>
    <xf numFmtId="0" fontId="0" fillId="0" borderId="0" xfId="0" applyAlignment="1">
      <alignment horizontal="left"/>
    </xf>
    <xf numFmtId="0" fontId="1" fillId="2" borderId="5" xfId="0" applyFont="1" applyFill="1" applyBorder="1" applyAlignment="1"/>
    <xf numFmtId="0" fontId="9" fillId="7" borderId="16" xfId="0" applyFont="1" applyFill="1" applyBorder="1" applyAlignment="1">
      <alignment vertical="center"/>
    </xf>
    <xf numFmtId="0" fontId="9" fillId="7" borderId="16" xfId="0" applyFont="1" applyFill="1" applyBorder="1" applyAlignment="1">
      <alignment horizontal="left" vertical="center"/>
    </xf>
    <xf numFmtId="0" fontId="10" fillId="6" borderId="16" xfId="0" applyFont="1" applyFill="1" applyBorder="1" applyAlignment="1">
      <alignment vertical="center"/>
    </xf>
    <xf numFmtId="0" fontId="10" fillId="6" borderId="16" xfId="0" quotePrefix="1" applyFont="1" applyFill="1" applyBorder="1" applyAlignment="1">
      <alignment horizontal="left" vertical="center"/>
    </xf>
    <xf numFmtId="0" fontId="10" fillId="0" borderId="16" xfId="0" applyFont="1" applyBorder="1" applyAlignment="1">
      <alignment vertical="center"/>
    </xf>
    <xf numFmtId="166" fontId="0" fillId="0" borderId="16" xfId="0" applyNumberFormat="1" applyBorder="1"/>
    <xf numFmtId="0" fontId="0" fillId="0" borderId="16" xfId="0" applyFont="1" applyBorder="1" applyAlignment="1">
      <alignment vertical="top"/>
    </xf>
    <xf numFmtId="0" fontId="5" fillId="3" borderId="0" xfId="0" applyFont="1" applyFill="1" applyBorder="1" applyAlignment="1"/>
    <xf numFmtId="10" fontId="5" fillId="3" borderId="0" xfId="3" applyNumberFormat="1" applyFont="1" applyFill="1" applyBorder="1" applyAlignment="1">
      <alignment vertical="top"/>
    </xf>
    <xf numFmtId="0" fontId="3" fillId="8" borderId="0" xfId="0" applyFont="1" applyFill="1"/>
    <xf numFmtId="165" fontId="1" fillId="0" borderId="0" xfId="3" applyNumberFormat="1" applyFont="1" applyFill="1" applyProtection="1"/>
    <xf numFmtId="44" fontId="8" fillId="8" borderId="0" xfId="0" applyNumberFormat="1" applyFont="1" applyFill="1"/>
    <xf numFmtId="0" fontId="8" fillId="3" borderId="0" xfId="0" applyFont="1" applyFill="1"/>
    <xf numFmtId="0" fontId="8" fillId="8" borderId="0" xfId="0" applyFont="1" applyFill="1"/>
    <xf numFmtId="0" fontId="0" fillId="8" borderId="0" xfId="0" applyFill="1"/>
    <xf numFmtId="0" fontId="1" fillId="8" borderId="1" xfId="0" applyFont="1" applyFill="1" applyBorder="1"/>
    <xf numFmtId="10" fontId="1" fillId="9" borderId="1" xfId="3" applyNumberFormat="1" applyFont="1" applyFill="1" applyBorder="1"/>
    <xf numFmtId="44" fontId="8" fillId="9" borderId="0" xfId="2" applyFont="1" applyFill="1"/>
    <xf numFmtId="165" fontId="8" fillId="8" borderId="0" xfId="0" applyNumberFormat="1" applyFont="1" applyFill="1"/>
    <xf numFmtId="0" fontId="11" fillId="3" borderId="0" xfId="0" applyFont="1" applyFill="1"/>
    <xf numFmtId="44" fontId="1" fillId="4" borderId="7" xfId="2" applyFont="1" applyFill="1" applyBorder="1" applyAlignment="1" applyProtection="1">
      <alignment vertical="top"/>
      <protection locked="0"/>
    </xf>
    <xf numFmtId="44" fontId="1" fillId="4" borderId="9" xfId="2" applyFont="1" applyFill="1" applyBorder="1" applyAlignment="1" applyProtection="1">
      <alignment vertical="top"/>
    </xf>
    <xf numFmtId="10" fontId="0" fillId="3" borderId="1" xfId="3" applyNumberFormat="1" applyFont="1" applyFill="1" applyBorder="1" applyAlignment="1">
      <alignment horizontal="right" vertical="top"/>
    </xf>
    <xf numFmtId="0" fontId="1" fillId="0" borderId="0" xfId="0" applyFont="1" applyAlignment="1">
      <alignment wrapText="1"/>
    </xf>
    <xf numFmtId="0" fontId="1" fillId="0" borderId="0" xfId="0" applyFont="1"/>
    <xf numFmtId="10" fontId="0" fillId="3" borderId="1" xfId="0" applyNumberFormat="1" applyFill="1" applyBorder="1"/>
    <xf numFmtId="44" fontId="1" fillId="4" borderId="8" xfId="2" applyFont="1" applyFill="1" applyBorder="1" applyAlignment="1" applyProtection="1">
      <alignment vertical="top"/>
    </xf>
    <xf numFmtId="0" fontId="10" fillId="0" borderId="17" xfId="0" applyFont="1" applyBorder="1" applyAlignment="1">
      <alignment vertical="center"/>
    </xf>
    <xf numFmtId="0" fontId="0" fillId="0" borderId="17" xfId="0" applyFont="1" applyBorder="1" applyAlignment="1">
      <alignment vertical="top"/>
    </xf>
    <xf numFmtId="166" fontId="0" fillId="0" borderId="17" xfId="0" applyNumberFormat="1" applyBorder="1"/>
    <xf numFmtId="0" fontId="10" fillId="6" borderId="1" xfId="0" applyFont="1" applyFill="1" applyBorder="1" applyAlignment="1">
      <alignment vertical="center"/>
    </xf>
    <xf numFmtId="0" fontId="0" fillId="6" borderId="1" xfId="0" applyFont="1" applyFill="1" applyBorder="1" applyAlignment="1">
      <alignment vertical="top"/>
    </xf>
    <xf numFmtId="166" fontId="0" fillId="6" borderId="1" xfId="0" applyNumberFormat="1" applyFill="1" applyBorder="1"/>
    <xf numFmtId="0" fontId="0" fillId="6" borderId="1" xfId="0" applyFill="1" applyBorder="1"/>
    <xf numFmtId="0" fontId="0" fillId="5" borderId="1" xfId="0" applyFill="1" applyBorder="1" applyAlignment="1">
      <alignment horizontal="left"/>
    </xf>
    <xf numFmtId="9" fontId="1" fillId="3" borderId="5" xfId="3" applyFont="1" applyFill="1" applyBorder="1" applyAlignment="1">
      <alignment horizontal="left"/>
    </xf>
    <xf numFmtId="9" fontId="1" fillId="3" borderId="6" xfId="3" applyFont="1" applyFill="1" applyBorder="1" applyAlignment="1">
      <alignment horizontal="left"/>
    </xf>
    <xf numFmtId="0" fontId="0" fillId="2" borderId="5" xfId="0" applyFill="1" applyBorder="1" applyAlignment="1">
      <alignment horizontal="left"/>
    </xf>
    <xf numFmtId="0" fontId="0" fillId="2" borderId="10" xfId="0" applyFill="1" applyBorder="1" applyAlignment="1">
      <alignment horizontal="left"/>
    </xf>
    <xf numFmtId="0" fontId="1" fillId="2" borderId="1" xfId="0" applyFont="1" applyFill="1" applyBorder="1" applyAlignment="1">
      <alignment horizontal="left"/>
    </xf>
    <xf numFmtId="0" fontId="0" fillId="2" borderId="1" xfId="0" applyFill="1" applyBorder="1" applyAlignment="1">
      <alignment horizontal="left"/>
    </xf>
    <xf numFmtId="0" fontId="1" fillId="3" borderId="1" xfId="0" applyFont="1" applyFill="1" applyBorder="1" applyAlignment="1">
      <alignment horizontal="left"/>
    </xf>
    <xf numFmtId="0" fontId="0" fillId="3" borderId="1" xfId="0" applyFill="1" applyBorder="1" applyAlignment="1">
      <alignment horizontal="left"/>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10" xfId="0" applyFill="1" applyBorder="1" applyAlignment="1">
      <alignment horizontal="left" wrapText="1"/>
    </xf>
    <xf numFmtId="0" fontId="3" fillId="3" borderId="5" xfId="0" applyFont="1" applyFill="1" applyBorder="1" applyAlignment="1">
      <alignment horizontal="left"/>
    </xf>
    <xf numFmtId="0" fontId="3" fillId="3" borderId="10" xfId="0" applyFont="1" applyFill="1" applyBorder="1" applyAlignment="1">
      <alignment horizontal="left"/>
    </xf>
    <xf numFmtId="0" fontId="0" fillId="3" borderId="11" xfId="0"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1" xfId="0" applyFill="1" applyBorder="1" applyAlignment="1">
      <alignment horizontal="left"/>
    </xf>
    <xf numFmtId="0" fontId="0" fillId="3" borderId="12" xfId="0" applyFill="1" applyBorder="1" applyAlignment="1">
      <alignment horizontal="left"/>
    </xf>
    <xf numFmtId="10" fontId="0" fillId="3" borderId="7" xfId="3" applyNumberFormat="1" applyFont="1" applyFill="1" applyBorder="1" applyAlignment="1">
      <alignment horizontal="right" vertical="top"/>
    </xf>
    <xf numFmtId="10" fontId="0" fillId="3" borderId="8" xfId="3" applyNumberFormat="1" applyFont="1" applyFill="1" applyBorder="1" applyAlignment="1">
      <alignment horizontal="right" vertical="top"/>
    </xf>
    <xf numFmtId="10" fontId="0" fillId="3" borderId="9" xfId="3" applyNumberFormat="1" applyFont="1" applyFill="1" applyBorder="1" applyAlignment="1">
      <alignment horizontal="right" vertical="top"/>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1" fillId="3" borderId="5" xfId="0" applyFont="1" applyFill="1" applyBorder="1" applyAlignment="1">
      <alignment horizontal="left" wrapText="1"/>
    </xf>
    <xf numFmtId="0" fontId="0" fillId="0" borderId="10" xfId="0" applyBorder="1"/>
    <xf numFmtId="0" fontId="5" fillId="3" borderId="5" xfId="0" applyFont="1" applyFill="1" applyBorder="1" applyAlignment="1">
      <alignment horizontal="left"/>
    </xf>
    <xf numFmtId="0" fontId="5" fillId="3" borderId="6" xfId="0" applyFont="1" applyFill="1" applyBorder="1" applyAlignment="1">
      <alignment horizontal="left"/>
    </xf>
    <xf numFmtId="0" fontId="5" fillId="3" borderId="10" xfId="0" applyFont="1" applyFill="1" applyBorder="1" applyAlignment="1">
      <alignment horizontal="left"/>
    </xf>
    <xf numFmtId="0" fontId="5" fillId="3" borderId="1"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10" xfId="0" applyFont="1" applyFill="1" applyBorder="1" applyAlignment="1">
      <alignment horizontal="left"/>
    </xf>
    <xf numFmtId="0" fontId="1" fillId="4" borderId="5"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0" fontId="1" fillId="6" borderId="5" xfId="0" applyFont="1" applyFill="1" applyBorder="1" applyAlignment="1">
      <alignment horizontal="center"/>
    </xf>
    <xf numFmtId="0" fontId="1" fillId="6" borderId="6" xfId="0" applyFont="1" applyFill="1" applyBorder="1" applyAlignment="1">
      <alignment horizontal="center"/>
    </xf>
    <xf numFmtId="0" fontId="1" fillId="6" borderId="10"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zoomScale="107" zoomScaleNormal="107" workbookViewId="0">
      <selection activeCell="D32" sqref="D32"/>
    </sheetView>
  </sheetViews>
  <sheetFormatPr defaultRowHeight="12.75" x14ac:dyDescent="0.2"/>
  <cols>
    <col min="1" max="1" width="25.28515625" style="3" customWidth="1"/>
    <col min="2" max="2" width="11.140625" style="6" customWidth="1"/>
    <col min="3" max="3" width="14.42578125" style="6" bestFit="1" customWidth="1"/>
    <col min="4" max="4" width="18" style="9" bestFit="1" customWidth="1"/>
    <col min="5" max="5" width="17.85546875" style="9" bestFit="1" customWidth="1"/>
    <col min="6" max="6" width="15.42578125" style="6" customWidth="1"/>
    <col min="7" max="7" width="16.28515625" style="3" hidden="1" customWidth="1"/>
    <col min="8" max="8" width="10.140625" style="3" hidden="1" customWidth="1"/>
    <col min="9" max="9" width="12" style="3" hidden="1" customWidth="1"/>
    <col min="10" max="11" width="9.140625" style="3" hidden="1" customWidth="1"/>
    <col min="12" max="12" width="0" style="3" hidden="1" customWidth="1"/>
    <col min="13" max="16384" width="9.140625" style="3"/>
  </cols>
  <sheetData>
    <row r="1" spans="1:9" ht="15" customHeight="1" x14ac:dyDescent="0.2">
      <c r="A1" s="59" t="s">
        <v>11</v>
      </c>
      <c r="B1" s="59"/>
      <c r="C1" s="24"/>
      <c r="D1" s="24"/>
      <c r="E1" s="24"/>
      <c r="F1" s="24"/>
      <c r="G1" s="24"/>
      <c r="H1" s="24"/>
    </row>
    <row r="2" spans="1:9" x14ac:dyDescent="0.2">
      <c r="A2" s="24"/>
      <c r="B2" s="24"/>
      <c r="C2" s="24"/>
      <c r="D2" s="24"/>
      <c r="E2" s="24"/>
      <c r="F2" s="24"/>
      <c r="G2" s="24"/>
      <c r="H2" s="24"/>
    </row>
    <row r="3" spans="1:9" x14ac:dyDescent="0.2">
      <c r="A3" s="60" t="s">
        <v>16</v>
      </c>
      <c r="B3" s="60"/>
      <c r="C3" s="24"/>
      <c r="D3" s="24"/>
      <c r="E3" s="24"/>
      <c r="F3" s="24"/>
      <c r="G3" s="24"/>
      <c r="H3" s="24"/>
    </row>
    <row r="4" spans="1:9" x14ac:dyDescent="0.2">
      <c r="A4" s="7" t="s">
        <v>38</v>
      </c>
      <c r="B4" s="7"/>
      <c r="C4" s="8"/>
      <c r="D4" s="24"/>
      <c r="E4" s="24"/>
      <c r="F4" s="24"/>
      <c r="G4" s="24"/>
      <c r="H4" s="24"/>
    </row>
    <row r="5" spans="1:9" x14ac:dyDescent="0.2">
      <c r="A5" s="105" t="s">
        <v>224</v>
      </c>
      <c r="B5" s="106"/>
      <c r="C5" s="5" t="s">
        <v>72</v>
      </c>
      <c r="D5" s="5" t="s">
        <v>220</v>
      </c>
      <c r="E5" s="5" t="s">
        <v>72</v>
      </c>
      <c r="F5" s="24"/>
      <c r="G5" s="24"/>
      <c r="H5" s="63" t="s">
        <v>221</v>
      </c>
      <c r="I5" s="3">
        <v>18.3</v>
      </c>
    </row>
    <row r="6" spans="1:9" x14ac:dyDescent="0.2">
      <c r="A6" s="107" t="s">
        <v>221</v>
      </c>
      <c r="B6" s="108"/>
      <c r="C6" s="40">
        <v>18.3</v>
      </c>
      <c r="D6" s="86" t="s">
        <v>221</v>
      </c>
      <c r="E6" s="40">
        <f>VLOOKUP(D6,$H$5:$I$7,2,FALSE)</f>
        <v>18.3</v>
      </c>
      <c r="F6" s="24"/>
      <c r="G6" s="24"/>
      <c r="H6" s="63" t="s">
        <v>222</v>
      </c>
      <c r="I6" s="3">
        <v>18.3</v>
      </c>
    </row>
    <row r="7" spans="1:9" x14ac:dyDescent="0.2">
      <c r="A7" s="107" t="s">
        <v>222</v>
      </c>
      <c r="B7" s="108"/>
      <c r="C7" s="40">
        <v>18.3</v>
      </c>
      <c r="D7" s="92"/>
      <c r="E7" s="24"/>
      <c r="F7" s="24"/>
      <c r="G7" s="24"/>
      <c r="H7" s="63" t="s">
        <v>223</v>
      </c>
      <c r="I7" s="3">
        <v>22.38</v>
      </c>
    </row>
    <row r="8" spans="1:9" x14ac:dyDescent="0.2">
      <c r="A8" s="107" t="s">
        <v>223</v>
      </c>
      <c r="B8" s="108"/>
      <c r="C8" s="40">
        <v>22.38</v>
      </c>
      <c r="D8" s="87"/>
      <c r="E8" s="24"/>
      <c r="F8" s="24"/>
      <c r="G8" s="24"/>
    </row>
    <row r="9" spans="1:9" x14ac:dyDescent="0.2">
      <c r="A9" s="24"/>
      <c r="B9" s="24"/>
      <c r="C9" s="24"/>
      <c r="D9" s="24"/>
      <c r="E9" s="24"/>
      <c r="F9" s="24"/>
      <c r="G9" s="24"/>
      <c r="H9" s="24"/>
    </row>
    <row r="10" spans="1:9" x14ac:dyDescent="0.2">
      <c r="A10" s="7" t="s">
        <v>54</v>
      </c>
      <c r="B10" s="24"/>
      <c r="C10" s="24"/>
      <c r="D10" s="24"/>
      <c r="E10" s="24"/>
      <c r="F10" s="24"/>
      <c r="G10" s="24"/>
      <c r="H10" s="24"/>
    </row>
    <row r="11" spans="1:9" x14ac:dyDescent="0.2">
      <c r="A11" s="16" t="s">
        <v>55</v>
      </c>
      <c r="B11" s="17"/>
      <c r="C11" s="17" t="s">
        <v>56</v>
      </c>
      <c r="D11" s="1" t="s">
        <v>57</v>
      </c>
      <c r="E11" s="1" t="s">
        <v>58</v>
      </c>
      <c r="F11" s="24"/>
      <c r="G11" s="24"/>
      <c r="H11" s="24"/>
    </row>
    <row r="12" spans="1:9" x14ac:dyDescent="0.2">
      <c r="A12" s="101" t="s">
        <v>59</v>
      </c>
      <c r="B12" s="102"/>
      <c r="C12" s="44">
        <v>19.149999999999999</v>
      </c>
      <c r="D12" s="45">
        <v>0.11</v>
      </c>
      <c r="E12" s="22">
        <v>2.1065</v>
      </c>
      <c r="F12" s="24"/>
      <c r="G12" s="24"/>
      <c r="H12" s="24"/>
    </row>
    <row r="13" spans="1:9" x14ac:dyDescent="0.2">
      <c r="A13" s="24"/>
      <c r="B13" s="24"/>
      <c r="C13" s="24"/>
      <c r="D13" s="24"/>
      <c r="E13" s="24"/>
      <c r="F13" s="24"/>
      <c r="G13" s="24"/>
      <c r="H13" s="24"/>
    </row>
    <row r="14" spans="1:9" x14ac:dyDescent="0.2">
      <c r="A14" s="36" t="s">
        <v>60</v>
      </c>
      <c r="B14" s="46"/>
      <c r="C14" s="47"/>
      <c r="D14" s="48"/>
      <c r="E14" s="24"/>
      <c r="F14" s="24"/>
      <c r="G14" s="24"/>
      <c r="H14" s="24"/>
    </row>
    <row r="15" spans="1:9" ht="25.5" x14ac:dyDescent="0.2">
      <c r="A15" s="49" t="s">
        <v>61</v>
      </c>
      <c r="B15" s="5" t="s">
        <v>62</v>
      </c>
      <c r="C15" s="50" t="s">
        <v>63</v>
      </c>
      <c r="D15" s="24"/>
      <c r="E15" s="24"/>
      <c r="F15" s="24"/>
      <c r="G15" s="24"/>
      <c r="H15" s="24"/>
    </row>
    <row r="16" spans="1:9" x14ac:dyDescent="0.2">
      <c r="A16" s="51" t="s">
        <v>64</v>
      </c>
      <c r="B16" s="52">
        <v>0</v>
      </c>
      <c r="C16" s="86">
        <v>0</v>
      </c>
      <c r="D16" s="24"/>
      <c r="E16" s="24"/>
      <c r="F16" s="24"/>
      <c r="G16" s="24"/>
      <c r="H16" s="24"/>
    </row>
    <row r="17" spans="1:11" x14ac:dyDescent="0.2">
      <c r="A17" s="51" t="s">
        <v>65</v>
      </c>
      <c r="B17" s="53">
        <v>2.5</v>
      </c>
      <c r="C17" s="87"/>
      <c r="D17" s="24"/>
      <c r="E17" s="24"/>
      <c r="F17" s="24"/>
      <c r="G17" s="24"/>
      <c r="H17" s="24"/>
    </row>
    <row r="18" spans="1:11" x14ac:dyDescent="0.2">
      <c r="A18" s="24"/>
      <c r="B18" s="24"/>
      <c r="C18" s="24"/>
      <c r="D18" s="24"/>
      <c r="E18" s="24"/>
      <c r="F18" s="24"/>
      <c r="G18" s="24"/>
      <c r="H18" s="24"/>
    </row>
    <row r="19" spans="1:11" x14ac:dyDescent="0.2">
      <c r="A19" s="7" t="s">
        <v>66</v>
      </c>
      <c r="B19" s="3"/>
      <c r="C19" s="3"/>
      <c r="D19" s="3"/>
      <c r="E19" s="3"/>
      <c r="F19" s="3"/>
      <c r="G19" s="24"/>
      <c r="H19" s="24"/>
    </row>
    <row r="20" spans="1:11" x14ac:dyDescent="0.2">
      <c r="A20" s="16" t="s">
        <v>43</v>
      </c>
      <c r="B20" s="17"/>
      <c r="C20" s="17"/>
      <c r="D20" s="1" t="s">
        <v>10</v>
      </c>
      <c r="E20" s="24"/>
      <c r="F20" s="24"/>
      <c r="G20" s="24"/>
      <c r="H20" s="24"/>
    </row>
    <row r="21" spans="1:11" x14ac:dyDescent="0.2">
      <c r="A21" s="101" t="s">
        <v>22</v>
      </c>
      <c r="B21" s="102"/>
      <c r="C21" s="33">
        <v>8.7099999999999997E-2</v>
      </c>
      <c r="D21" s="22">
        <f>ROUND(C21*(E6+E12+C16),2)</f>
        <v>1.78</v>
      </c>
      <c r="E21" s="24"/>
      <c r="F21" s="24"/>
      <c r="G21" s="24"/>
      <c r="H21" s="24"/>
    </row>
    <row r="22" spans="1:11" x14ac:dyDescent="0.2">
      <c r="A22" s="24"/>
      <c r="B22" s="24"/>
      <c r="C22" s="24"/>
      <c r="D22" s="24"/>
      <c r="E22" s="24"/>
      <c r="F22" s="24"/>
      <c r="G22" s="24"/>
      <c r="H22" s="24"/>
    </row>
    <row r="23" spans="1:11" x14ac:dyDescent="0.2">
      <c r="A23" s="7" t="s">
        <v>67</v>
      </c>
      <c r="B23" s="3"/>
      <c r="C23" s="3"/>
      <c r="D23" s="24"/>
      <c r="E23" s="24"/>
      <c r="F23" s="24"/>
      <c r="G23" s="24"/>
      <c r="H23" s="24"/>
    </row>
    <row r="24" spans="1:11" x14ac:dyDescent="0.2">
      <c r="A24" s="103" t="s">
        <v>17</v>
      </c>
      <c r="B24" s="104"/>
      <c r="C24" s="23">
        <f>E6+E12+C16+D21</f>
        <v>22.186500000000002</v>
      </c>
      <c r="D24" s="24"/>
      <c r="E24" s="24"/>
      <c r="F24" s="24"/>
      <c r="G24" s="24"/>
      <c r="H24" s="24"/>
    </row>
    <row r="25" spans="1:11" ht="19.5" customHeight="1" x14ac:dyDescent="0.2">
      <c r="A25" s="24"/>
      <c r="B25" s="24"/>
      <c r="C25" s="24"/>
      <c r="D25" s="24"/>
      <c r="E25" s="24"/>
      <c r="F25" s="24"/>
      <c r="G25" s="24"/>
      <c r="H25" s="24"/>
    </row>
    <row r="26" spans="1:11" x14ac:dyDescent="0.2">
      <c r="A26" s="7" t="s">
        <v>76</v>
      </c>
      <c r="B26" s="24"/>
      <c r="C26" s="24"/>
      <c r="D26" s="24"/>
      <c r="E26" s="24"/>
      <c r="F26" s="24"/>
      <c r="G26" s="24"/>
      <c r="H26" s="24"/>
    </row>
    <row r="27" spans="1:11" x14ac:dyDescent="0.2">
      <c r="A27" s="100" t="s">
        <v>75</v>
      </c>
      <c r="B27" s="100"/>
      <c r="C27" s="58" t="s">
        <v>77</v>
      </c>
      <c r="H27" s="63" t="s">
        <v>221</v>
      </c>
      <c r="I27" s="57" t="s">
        <v>77</v>
      </c>
      <c r="J27" s="57" t="s">
        <v>77</v>
      </c>
      <c r="K27" s="57" t="s">
        <v>77</v>
      </c>
    </row>
    <row r="28" spans="1:11" x14ac:dyDescent="0.2">
      <c r="H28" s="63" t="s">
        <v>222</v>
      </c>
      <c r="I28" s="57" t="s">
        <v>78</v>
      </c>
      <c r="J28" s="57" t="s">
        <v>78</v>
      </c>
    </row>
    <row r="29" spans="1:11" x14ac:dyDescent="0.2">
      <c r="H29" s="63" t="s">
        <v>223</v>
      </c>
      <c r="I29" s="57" t="s">
        <v>79</v>
      </c>
      <c r="J29" s="57" t="s">
        <v>79</v>
      </c>
    </row>
    <row r="30" spans="1:11" x14ac:dyDescent="0.2">
      <c r="I30" s="63" t="s">
        <v>217</v>
      </c>
      <c r="J30" s="63" t="s">
        <v>217</v>
      </c>
    </row>
    <row r="31" spans="1:11" x14ac:dyDescent="0.2">
      <c r="I31" s="63" t="s">
        <v>218</v>
      </c>
      <c r="J31" s="63" t="s">
        <v>218</v>
      </c>
    </row>
    <row r="32" spans="1:11" x14ac:dyDescent="0.2">
      <c r="I32" s="63" t="s">
        <v>219</v>
      </c>
      <c r="J32" s="63"/>
    </row>
  </sheetData>
  <sheetProtection algorithmName="SHA-512" hashValue="YPBvKI/sLbz4EG8BDmJ77qrkDFJoUFOmkmsT48hitE/yL9n1G9dnbb/wESczhTfpKmq1BY1HLPNaOUoCbfY8Ng==" saltValue="Y2V5m0r00aCGmFc8OyalJQ==" spinCount="100000" sheet="1" objects="1" scenarios="1"/>
  <mergeCells count="8">
    <mergeCell ref="A27:B27"/>
    <mergeCell ref="A21:B21"/>
    <mergeCell ref="A24:B24"/>
    <mergeCell ref="A5:B5"/>
    <mergeCell ref="A6:B6"/>
    <mergeCell ref="A12:B12"/>
    <mergeCell ref="A7:B7"/>
    <mergeCell ref="A8:B8"/>
  </mergeCells>
  <phoneticPr fontId="2" type="noConversion"/>
  <dataValidations xWindow="469" yWindow="203" count="13">
    <dataValidation allowBlank="1" showInputMessage="1" showErrorMessage="1" prompt="Use CTRL plus arrow keys to move to edge of tables.  Press TAB to move to cells where data can be entered." sqref="A1:B1"/>
    <dataValidation allowBlank="1" showInputMessage="1" showErrorMessage="1" prompt="Supported Employemnt Services Wage" sqref="C6:C8 E6"/>
    <dataValidation allowBlank="1" showInputMessage="1" showErrorMessage="1" prompt="Percentage for Direct Care Relief Staffing" sqref="C21"/>
    <dataValidation allowBlank="1" showInputMessage="1" showErrorMessage="1" prompt="Direct Care Relief Staffing Dollar Amount formula is Percentage for Direct Care Relief Staffing times (Supported Employment Services Wage plus Supervision Amount plus Add-on Choice)" sqref="D21"/>
    <dataValidation allowBlank="1" showInputMessage="1" showErrorMessage="1" prompt="Total Individual Staffing Amount formula is Supported Emplyment Services Wage plus Supervision Amount plus Add-on Choice plus Direct Care Relief Staffing Dollar Amount" sqref="C24"/>
    <dataValidation allowBlank="1" showInputMessage="1" showErrorMessage="1" prompt="Supervision Amount formula is Supervision Wage times Supervision Percent" sqref="E12"/>
    <dataValidation allowBlank="1" showInputMessage="1" showErrorMessage="1" prompt="Supervision Percent" sqref="D12"/>
    <dataValidation allowBlank="1" showInputMessage="1" showErrorMessage="1" prompt="Supervision Wage" sqref="C12"/>
    <dataValidation type="list" allowBlank="1" showInputMessage="1" showErrorMessage="1" prompt="Enter Add-on Choice.  Press ALT and the down arrow to bring up the drop down options.  Use arrow keys to scroll through the options and press ENTER on the appropriate selection." sqref="C16">
      <formula1>$B$16:$B$17</formula1>
    </dataValidation>
    <dataValidation allowBlank="1" showInputMessage="1" showErrorMessage="1" prompt="Deaf or Hard of Hearing Add-on Amount" sqref="B17"/>
    <dataValidation allowBlank="1" showInputMessage="1" showErrorMessage="1" prompt="No Customization Add-on Amount" sqref="B16"/>
    <dataValidation type="list" allowBlank="1" showInputMessage="1" showErrorMessage="1" prompt="Enter Shared Staff Ratio.  Press ALT and the down arrow to bring up the drop down options.  Use arrow keys to scroll through the options and press ENTER on the appropriate selection." sqref="C27">
      <formula1>INDIRECT($D$6)</formula1>
    </dataValidation>
    <dataValidation type="list" allowBlank="1" showInputMessage="1" showErrorMessage="1" prompt="Enter Wage Choice.  Press ALT and down arrow to bring up drop down options.  Use arrow keys to scroll through options and press ENTER on the appropriate selection" sqref="D6">
      <formula1>Service</formula1>
    </dataValidation>
  </dataValidations>
  <pageMargins left="0.75" right="0.75" top="1.37" bottom="1" header="0.5" footer="0.5"/>
  <pageSetup orientation="portrait" r:id="rId1"/>
  <headerFooter alignWithMargins="0">
    <oddHeader>&amp;C&amp;G</oddHeader>
    <oddFooter>&amp;LDWRS Draft framework for Supported Employment&amp;R&amp;P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zoomScale="125" workbookViewId="0">
      <selection activeCell="G5" sqref="G5"/>
    </sheetView>
  </sheetViews>
  <sheetFormatPr defaultRowHeight="12.75" x14ac:dyDescent="0.2"/>
  <cols>
    <col min="1" max="1" width="3.7109375" style="3" customWidth="1"/>
    <col min="2" max="2" width="49.7109375" style="3" customWidth="1"/>
    <col min="3" max="3" width="13.140625" style="3" customWidth="1"/>
    <col min="4" max="16384" width="9.140625" style="3"/>
  </cols>
  <sheetData>
    <row r="1" spans="1:5" ht="15" x14ac:dyDescent="0.2">
      <c r="A1" s="59" t="s">
        <v>35</v>
      </c>
      <c r="B1" s="59"/>
      <c r="C1" s="59"/>
      <c r="D1" s="24"/>
      <c r="E1" s="24"/>
    </row>
    <row r="2" spans="1:5" x14ac:dyDescent="0.2">
      <c r="A2" s="24"/>
      <c r="B2" s="24"/>
      <c r="C2" s="24"/>
      <c r="D2" s="24"/>
      <c r="E2" s="24"/>
    </row>
    <row r="3" spans="1:5" x14ac:dyDescent="0.2">
      <c r="A3" s="7" t="s">
        <v>36</v>
      </c>
      <c r="C3" s="24"/>
      <c r="D3" s="24"/>
      <c r="E3" s="24"/>
    </row>
    <row r="4" spans="1:5" x14ac:dyDescent="0.2">
      <c r="A4" s="109" t="s">
        <v>37</v>
      </c>
      <c r="B4" s="110"/>
      <c r="C4" s="111"/>
      <c r="D4" s="24"/>
      <c r="E4" s="24"/>
    </row>
    <row r="5" spans="1:5" ht="39.75" customHeight="1" x14ac:dyDescent="0.2">
      <c r="A5" s="114" t="s">
        <v>81</v>
      </c>
      <c r="B5" s="115"/>
      <c r="C5" s="116"/>
      <c r="D5" s="24"/>
      <c r="E5" s="24"/>
    </row>
    <row r="6" spans="1:5" x14ac:dyDescent="0.2">
      <c r="A6" s="18"/>
      <c r="B6" s="19" t="s">
        <v>27</v>
      </c>
      <c r="C6" s="20"/>
      <c r="D6" s="24"/>
      <c r="E6" s="24"/>
    </row>
    <row r="7" spans="1:5" x14ac:dyDescent="0.2">
      <c r="A7" s="18"/>
      <c r="B7" s="19" t="s">
        <v>28</v>
      </c>
      <c r="C7" s="21"/>
      <c r="D7" s="24"/>
      <c r="E7" s="24"/>
    </row>
    <row r="8" spans="1:5" x14ac:dyDescent="0.2">
      <c r="A8" s="18"/>
      <c r="B8" s="19" t="s">
        <v>33</v>
      </c>
      <c r="C8" s="21"/>
      <c r="D8" s="24"/>
      <c r="E8" s="24"/>
    </row>
    <row r="9" spans="1:5" x14ac:dyDescent="0.2">
      <c r="A9" s="18"/>
      <c r="B9" s="19" t="s">
        <v>34</v>
      </c>
      <c r="C9" s="21"/>
      <c r="D9" s="24"/>
      <c r="E9" s="24"/>
    </row>
    <row r="10" spans="1:5" x14ac:dyDescent="0.2">
      <c r="A10" s="112" t="s">
        <v>32</v>
      </c>
      <c r="B10" s="113"/>
      <c r="C10" s="31">
        <v>0.155</v>
      </c>
      <c r="D10" s="24"/>
      <c r="E10" s="24"/>
    </row>
    <row r="11" spans="1:5" x14ac:dyDescent="0.2">
      <c r="A11" s="24"/>
      <c r="B11" s="24"/>
      <c r="C11" s="24"/>
      <c r="D11" s="24"/>
      <c r="E11" s="24"/>
    </row>
    <row r="12" spans="1:5" x14ac:dyDescent="0.2">
      <c r="A12" s="24"/>
      <c r="B12" s="24"/>
      <c r="C12" s="24"/>
      <c r="D12" s="24"/>
      <c r="E12" s="24"/>
    </row>
  </sheetData>
  <sheetProtection algorithmName="SHA-512" hashValue="PV+HJhqPspDal8ELqdrZnUwfhH932yRp78O2zoTTHdIIkJjw19VBjIpl9n5j73rhEshSVp2ciiCD8IFAuwYcOg==" saltValue="0Ana/ka9PSItFKYNrYwE9Q==" spinCount="100000" sheet="1" objects="1" scenarios="1"/>
  <mergeCells count="3">
    <mergeCell ref="A4:C4"/>
    <mergeCell ref="A10:B10"/>
    <mergeCell ref="A5:C5"/>
  </mergeCells>
  <phoneticPr fontId="2" type="noConversion"/>
  <dataValidations xWindow="674" yWindow="418" count="1">
    <dataValidation allowBlank="1" showInputMessage="1" showErrorMessage="1" prompt="Total Hourly Program Support Percentage" sqref="C10"/>
  </dataValidations>
  <pageMargins left="0.75" right="0.75" top="1.37" bottom="1" header="0.5" footer="0.5"/>
  <pageSetup orientation="portrait" r:id="rId1"/>
  <headerFooter alignWithMargins="0">
    <oddHeader>&amp;C&amp;G</oddHeader>
    <oddFooter>&amp;LDWRS Draft framework for Supported Employment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125" workbookViewId="0"/>
  </sheetViews>
  <sheetFormatPr defaultRowHeight="12.75" x14ac:dyDescent="0.2"/>
  <cols>
    <col min="1" max="1" width="3" style="3" customWidth="1"/>
    <col min="2" max="2" width="40.140625" style="3" bestFit="1" customWidth="1"/>
    <col min="3" max="3" width="24.5703125" style="3" customWidth="1"/>
    <col min="4" max="4" width="14" style="10" customWidth="1"/>
    <col min="5" max="5" width="15.42578125" style="3" customWidth="1"/>
    <col min="6" max="6" width="18.140625" style="3" bestFit="1" customWidth="1"/>
    <col min="7" max="7" width="9.140625" style="3" hidden="1" customWidth="1"/>
    <col min="8" max="16384" width="9.140625" style="3"/>
  </cols>
  <sheetData>
    <row r="1" spans="1:5" ht="15" x14ac:dyDescent="0.2">
      <c r="A1" s="59" t="s">
        <v>23</v>
      </c>
      <c r="B1" s="59"/>
      <c r="C1" s="59"/>
      <c r="D1" s="59"/>
      <c r="E1" s="24"/>
    </row>
    <row r="2" spans="1:5" x14ac:dyDescent="0.2">
      <c r="A2" s="24"/>
      <c r="B2" s="24"/>
      <c r="C2" s="24"/>
      <c r="D2" s="24"/>
      <c r="E2" s="24"/>
    </row>
    <row r="3" spans="1:5" x14ac:dyDescent="0.2">
      <c r="A3" s="7" t="s">
        <v>14</v>
      </c>
      <c r="D3" s="24"/>
      <c r="E3" s="24"/>
    </row>
    <row r="4" spans="1:5" x14ac:dyDescent="0.2">
      <c r="A4" s="103" t="s">
        <v>40</v>
      </c>
      <c r="B4" s="104"/>
      <c r="C4" s="2" t="s">
        <v>13</v>
      </c>
      <c r="D4" s="24"/>
      <c r="E4" s="24"/>
    </row>
    <row r="5" spans="1:5" x14ac:dyDescent="0.2">
      <c r="A5" s="117" t="s">
        <v>20</v>
      </c>
      <c r="B5" s="118"/>
      <c r="C5" s="119">
        <v>0.11559999999999999</v>
      </c>
      <c r="D5" s="24"/>
      <c r="E5" s="24"/>
    </row>
    <row r="6" spans="1:5" x14ac:dyDescent="0.2">
      <c r="A6" s="11"/>
      <c r="B6" s="122" t="s">
        <v>21</v>
      </c>
      <c r="C6" s="120"/>
      <c r="D6" s="24"/>
      <c r="E6" s="24"/>
    </row>
    <row r="7" spans="1:5" x14ac:dyDescent="0.2">
      <c r="A7" s="12"/>
      <c r="B7" s="123"/>
      <c r="C7" s="121"/>
      <c r="D7" s="24"/>
      <c r="E7" s="24"/>
    </row>
    <row r="8" spans="1:5" x14ac:dyDescent="0.2">
      <c r="A8" s="117" t="s">
        <v>19</v>
      </c>
      <c r="B8" s="118"/>
      <c r="C8" s="119">
        <v>0.12039999999999999</v>
      </c>
      <c r="D8" s="24"/>
      <c r="E8" s="24"/>
    </row>
    <row r="9" spans="1:5" x14ac:dyDescent="0.2">
      <c r="A9" s="11"/>
      <c r="B9" s="4" t="s">
        <v>1</v>
      </c>
      <c r="C9" s="120"/>
      <c r="D9" s="24"/>
      <c r="E9" s="24"/>
    </row>
    <row r="10" spans="1:5" x14ac:dyDescent="0.2">
      <c r="A10" s="11"/>
      <c r="B10" s="4" t="s">
        <v>42</v>
      </c>
      <c r="C10" s="120"/>
      <c r="D10" s="24"/>
      <c r="E10" s="24"/>
    </row>
    <row r="11" spans="1:5" x14ac:dyDescent="0.2">
      <c r="A11" s="11"/>
      <c r="B11" s="4" t="s">
        <v>2</v>
      </c>
      <c r="C11" s="120"/>
      <c r="D11" s="24"/>
      <c r="E11" s="24"/>
    </row>
    <row r="12" spans="1:5" x14ac:dyDescent="0.2">
      <c r="A12" s="11"/>
      <c r="B12" s="4" t="s">
        <v>3</v>
      </c>
      <c r="C12" s="120"/>
      <c r="D12" s="24"/>
      <c r="E12" s="24"/>
    </row>
    <row r="13" spans="1:5" x14ac:dyDescent="0.2">
      <c r="A13" s="11"/>
      <c r="B13" s="4" t="s">
        <v>5</v>
      </c>
      <c r="C13" s="120"/>
      <c r="D13" s="24"/>
      <c r="E13" s="24"/>
    </row>
    <row r="14" spans="1:5" x14ac:dyDescent="0.2">
      <c r="A14" s="11"/>
      <c r="B14" s="4" t="s">
        <v>4</v>
      </c>
      <c r="C14" s="120"/>
      <c r="D14" s="24"/>
      <c r="E14" s="24"/>
    </row>
    <row r="15" spans="1:5" x14ac:dyDescent="0.2">
      <c r="A15" s="11"/>
      <c r="B15" s="4" t="s">
        <v>6</v>
      </c>
      <c r="C15" s="120"/>
      <c r="D15" s="24"/>
      <c r="E15" s="24"/>
    </row>
    <row r="16" spans="1:5" x14ac:dyDescent="0.2">
      <c r="A16" s="11"/>
      <c r="B16" s="4" t="s">
        <v>7</v>
      </c>
      <c r="C16" s="120"/>
      <c r="D16" s="24"/>
      <c r="E16" s="24"/>
    </row>
    <row r="17" spans="1:5" x14ac:dyDescent="0.2">
      <c r="A17" s="11"/>
      <c r="B17" s="4" t="s">
        <v>18</v>
      </c>
      <c r="C17" s="120"/>
      <c r="D17" s="24"/>
      <c r="E17" s="24"/>
    </row>
    <row r="18" spans="1:5" ht="11.25" customHeight="1" x14ac:dyDescent="0.2">
      <c r="A18" s="12"/>
      <c r="B18" s="13"/>
      <c r="C18" s="121"/>
      <c r="D18" s="24"/>
      <c r="E18" s="24"/>
    </row>
    <row r="19" spans="1:5" x14ac:dyDescent="0.2">
      <c r="A19" s="14" t="s">
        <v>53</v>
      </c>
      <c r="B19" s="15"/>
      <c r="C19" s="32">
        <f>SUM(C5+C8)</f>
        <v>0.23599999999999999</v>
      </c>
      <c r="D19" s="24"/>
      <c r="E19" s="24"/>
    </row>
    <row r="20" spans="1:5" x14ac:dyDescent="0.2">
      <c r="A20" s="24"/>
      <c r="B20" s="24"/>
      <c r="C20" s="24"/>
      <c r="D20" s="24"/>
      <c r="E20" s="24"/>
    </row>
    <row r="21" spans="1:5" x14ac:dyDescent="0.2">
      <c r="A21" s="3" t="s">
        <v>39</v>
      </c>
      <c r="C21" s="24"/>
      <c r="D21" s="24"/>
      <c r="E21" s="24"/>
    </row>
    <row r="22" spans="1:5" x14ac:dyDescent="0.2">
      <c r="A22" s="24"/>
      <c r="B22" s="24"/>
      <c r="C22" s="24"/>
      <c r="D22" s="24"/>
      <c r="E22" s="24"/>
    </row>
    <row r="23" spans="1:5" x14ac:dyDescent="0.2">
      <c r="A23" s="24"/>
      <c r="B23" s="24"/>
      <c r="C23" s="24"/>
      <c r="D23" s="24"/>
      <c r="E23" s="24"/>
    </row>
  </sheetData>
  <sheetProtection password="D3F7" sheet="1" objects="1" scenarios="1"/>
  <mergeCells count="6">
    <mergeCell ref="A8:B8"/>
    <mergeCell ref="C8:C18"/>
    <mergeCell ref="A4:B4"/>
    <mergeCell ref="A5:B5"/>
    <mergeCell ref="C5:C7"/>
    <mergeCell ref="B6:B7"/>
  </mergeCells>
  <phoneticPr fontId="2" type="noConversion"/>
  <dataValidations xWindow="659" yWindow="293" count="3">
    <dataValidation allowBlank="1" showInputMessage="1" showErrorMessage="1" prompt="Taxes &amp; Workers Comp Percent" sqref="C5:C7"/>
    <dataValidation allowBlank="1" showInputMessage="1" showErrorMessage="1" prompt="Other Benefits Percent" sqref="C8:C18"/>
    <dataValidation allowBlank="1" showInputMessage="1" showErrorMessage="1" prompt="Total Employee Related Expense Percentage formula is Taxes &amp; Workers Comp Percent + Other Benefits Percent" sqref="C19"/>
  </dataValidations>
  <pageMargins left="0.75" right="0.75" top="1.37" bottom="1" header="0.5" footer="0.5"/>
  <pageSetup scale="92" orientation="portrait" r:id="rId1"/>
  <headerFooter alignWithMargins="0">
    <oddHeader>&amp;C&amp;G</oddHeader>
    <oddFooter>&amp;LDWRS Draft framework for Supported Employment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Views>
    <sheetView zoomScale="125" workbookViewId="0">
      <selection activeCell="F5" sqref="F5"/>
    </sheetView>
  </sheetViews>
  <sheetFormatPr defaultRowHeight="12.75" x14ac:dyDescent="0.2"/>
  <cols>
    <col min="1" max="1" width="9.140625" style="3"/>
    <col min="2" max="2" width="52.85546875" style="3" bestFit="1" customWidth="1"/>
    <col min="3" max="3" width="11.85546875" style="3" bestFit="1" customWidth="1"/>
    <col min="4" max="16384" width="9.140625" style="3"/>
  </cols>
  <sheetData>
    <row r="1" spans="1:5" ht="15" x14ac:dyDescent="0.2">
      <c r="A1" s="59" t="s">
        <v>29</v>
      </c>
      <c r="B1" s="59"/>
      <c r="C1" s="59"/>
      <c r="D1" s="24"/>
      <c r="E1" s="24"/>
    </row>
    <row r="2" spans="1:5" x14ac:dyDescent="0.2">
      <c r="A2" s="24"/>
      <c r="B2" s="24"/>
      <c r="C2" s="24"/>
      <c r="D2" s="24"/>
      <c r="E2" s="24"/>
    </row>
    <row r="3" spans="1:5" x14ac:dyDescent="0.2">
      <c r="A3" s="7" t="s">
        <v>41</v>
      </c>
      <c r="D3" s="24"/>
      <c r="E3" s="24"/>
    </row>
    <row r="4" spans="1:5" x14ac:dyDescent="0.2">
      <c r="A4" s="103" t="s">
        <v>12</v>
      </c>
      <c r="B4" s="104"/>
      <c r="C4" s="2" t="s">
        <v>31</v>
      </c>
      <c r="D4" s="24"/>
      <c r="E4" s="24"/>
    </row>
    <row r="5" spans="1:5" ht="139.5" customHeight="1" x14ac:dyDescent="0.2">
      <c r="A5" s="124" t="s">
        <v>51</v>
      </c>
      <c r="B5" s="125"/>
      <c r="C5" s="88">
        <v>4.7E-2</v>
      </c>
      <c r="D5" s="24"/>
      <c r="E5" s="24"/>
    </row>
    <row r="6" spans="1:5" x14ac:dyDescent="0.2">
      <c r="A6" s="24"/>
      <c r="B6" s="24"/>
      <c r="C6" s="24"/>
      <c r="D6" s="24"/>
      <c r="E6" s="24"/>
    </row>
    <row r="7" spans="1:5" x14ac:dyDescent="0.2">
      <c r="A7" s="24"/>
      <c r="B7" s="24"/>
      <c r="C7" s="24"/>
      <c r="D7" s="24"/>
      <c r="E7" s="24"/>
    </row>
  </sheetData>
  <sheetProtection algorithmName="SHA-512" hashValue="/OVHmBl6f7ibEJTVKRbpjgPEgUxsF5k/UJ1MkufszIqO73KdJ2x4YXOpZOLqZHPhByosKrsPQDeqJ2jaoZJdNw==" saltValue="++TH/+SilXehXvxQenwOOQ==" spinCount="100000" sheet="1" objects="1" scenarios="1"/>
  <mergeCells count="2">
    <mergeCell ref="A4:B4"/>
    <mergeCell ref="A5:B5"/>
  </mergeCells>
  <phoneticPr fontId="2" type="noConversion"/>
  <dataValidations xWindow="726" yWindow="286" count="1">
    <dataValidation allowBlank="1" showInputMessage="1" showErrorMessage="1" prompt="Client Programming and Supports Percent" sqref="C5"/>
  </dataValidations>
  <pageMargins left="0.75" right="0.75" top="1.37" bottom="1" header="0.5" footer="0.5"/>
  <pageSetup scale="96" orientation="portrait" r:id="rId1"/>
  <headerFooter alignWithMargins="0">
    <oddHeader>&amp;C&amp;G</oddHeader>
    <oddFooter>&amp;LDWRS Draft framework for Supported Employment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98" zoomScaleNormal="98" workbookViewId="0">
      <selection activeCell="C20" sqref="C19:C20"/>
    </sheetView>
  </sheetViews>
  <sheetFormatPr defaultRowHeight="12.75" x14ac:dyDescent="0.2"/>
  <cols>
    <col min="1" max="1" width="9.140625" style="3"/>
    <col min="2" max="2" width="24.7109375" style="3" customWidth="1"/>
    <col min="3" max="3" width="10.140625" style="3" bestFit="1" customWidth="1"/>
    <col min="4" max="4" width="9.140625" style="3"/>
    <col min="5" max="5" width="9.5703125" style="3" customWidth="1"/>
    <col min="6" max="6" width="10.28515625" style="3" bestFit="1" customWidth="1"/>
    <col min="7" max="7" width="9.140625" style="3"/>
    <col min="8" max="8" width="9.140625" style="3" customWidth="1"/>
    <col min="9" max="16384" width="9.140625" style="3"/>
  </cols>
  <sheetData>
    <row r="1" spans="1:7" ht="15" x14ac:dyDescent="0.2">
      <c r="A1" s="59" t="s">
        <v>45</v>
      </c>
      <c r="B1" s="59"/>
      <c r="C1" s="59"/>
      <c r="D1" s="59"/>
      <c r="E1" s="59"/>
      <c r="F1" s="59"/>
      <c r="G1" s="24"/>
    </row>
    <row r="2" spans="1:7" x14ac:dyDescent="0.2">
      <c r="A2" s="24"/>
      <c r="B2" s="24"/>
      <c r="C2" s="24"/>
      <c r="D2" s="24"/>
      <c r="E2" s="24"/>
      <c r="F2" s="24"/>
      <c r="G2" s="24"/>
    </row>
    <row r="3" spans="1:7" x14ac:dyDescent="0.2">
      <c r="A3" s="60" t="s">
        <v>15</v>
      </c>
      <c r="B3" s="60"/>
      <c r="C3" s="60"/>
      <c r="D3" s="60"/>
      <c r="E3" s="60"/>
      <c r="F3" s="60"/>
      <c r="G3" s="24"/>
    </row>
    <row r="4" spans="1:7" ht="12" customHeight="1" x14ac:dyDescent="0.2">
      <c r="A4" s="129" t="s">
        <v>49</v>
      </c>
      <c r="B4" s="108"/>
      <c r="C4" s="108"/>
      <c r="D4" s="108"/>
      <c r="E4" s="41">
        <v>0.13250000000000001</v>
      </c>
      <c r="F4" s="24"/>
      <c r="G4" s="24"/>
    </row>
    <row r="5" spans="1:7" x14ac:dyDescent="0.2">
      <c r="A5" s="36"/>
      <c r="B5" s="36"/>
      <c r="C5" s="36"/>
      <c r="D5" s="36"/>
      <c r="E5" s="37"/>
      <c r="F5" s="24"/>
      <c r="G5" s="24"/>
    </row>
    <row r="6" spans="1:7" x14ac:dyDescent="0.2">
      <c r="A6" s="7" t="s">
        <v>44</v>
      </c>
      <c r="B6" s="36"/>
      <c r="C6" s="36"/>
      <c r="D6" s="36"/>
      <c r="E6" s="37"/>
      <c r="F6" s="24"/>
      <c r="G6" s="24"/>
    </row>
    <row r="7" spans="1:7" x14ac:dyDescent="0.2">
      <c r="A7" s="126" t="s">
        <v>45</v>
      </c>
      <c r="B7" s="127"/>
      <c r="C7" s="127"/>
      <c r="D7" s="128"/>
      <c r="E7" s="39">
        <v>6.0999999999999999E-2</v>
      </c>
      <c r="F7" s="24"/>
      <c r="G7" s="24"/>
    </row>
    <row r="8" spans="1:7" x14ac:dyDescent="0.2">
      <c r="A8" s="38"/>
      <c r="B8" s="36"/>
      <c r="C8" s="36"/>
      <c r="D8" s="36"/>
      <c r="E8" s="37"/>
      <c r="F8" s="24"/>
      <c r="G8" s="24"/>
    </row>
    <row r="9" spans="1:7" x14ac:dyDescent="0.2">
      <c r="A9" s="7" t="s">
        <v>73</v>
      </c>
      <c r="B9" s="36"/>
      <c r="C9" s="36"/>
      <c r="D9" s="36"/>
      <c r="E9" s="37"/>
      <c r="F9" s="24"/>
      <c r="G9" s="24"/>
    </row>
    <row r="10" spans="1:7" x14ac:dyDescent="0.2">
      <c r="A10" s="130" t="s">
        <v>74</v>
      </c>
      <c r="B10" s="131"/>
      <c r="C10" s="131"/>
      <c r="D10" s="132"/>
      <c r="E10" s="39">
        <v>3.9E-2</v>
      </c>
      <c r="F10" s="24"/>
      <c r="G10" s="24"/>
    </row>
    <row r="11" spans="1:7" x14ac:dyDescent="0.2">
      <c r="A11" s="38"/>
      <c r="B11" s="36"/>
      <c r="C11" s="36"/>
      <c r="D11" s="36"/>
      <c r="E11" s="37"/>
      <c r="F11" s="24"/>
      <c r="G11" s="24"/>
    </row>
    <row r="12" spans="1:7" x14ac:dyDescent="0.2">
      <c r="A12" s="7" t="s">
        <v>47</v>
      </c>
      <c r="B12" s="36"/>
      <c r="C12" s="36"/>
      <c r="D12" s="36"/>
      <c r="E12" s="37"/>
      <c r="F12" s="24"/>
      <c r="G12" s="24"/>
    </row>
    <row r="13" spans="1:7" x14ac:dyDescent="0.2">
      <c r="A13" s="126" t="s">
        <v>48</v>
      </c>
      <c r="B13" s="127"/>
      <c r="C13" s="127"/>
      <c r="D13" s="128"/>
      <c r="E13" s="32">
        <f>SUM(E4+E7+E10)</f>
        <v>0.23250000000000001</v>
      </c>
      <c r="F13" s="24"/>
      <c r="G13" s="24"/>
    </row>
    <row r="14" spans="1:7" x14ac:dyDescent="0.2">
      <c r="A14" s="38"/>
      <c r="B14" s="36"/>
      <c r="C14" s="36"/>
      <c r="D14" s="36"/>
      <c r="E14" s="37"/>
      <c r="F14" s="24"/>
      <c r="G14" s="24"/>
    </row>
    <row r="15" spans="1:7" x14ac:dyDescent="0.2">
      <c r="C15" s="24"/>
      <c r="D15" s="24"/>
      <c r="E15" s="24"/>
      <c r="F15" s="24"/>
      <c r="G15" s="24"/>
    </row>
    <row r="16" spans="1:7" x14ac:dyDescent="0.2">
      <c r="F16" s="24"/>
      <c r="G16" s="24"/>
    </row>
    <row r="17" spans="1:7" x14ac:dyDescent="0.2">
      <c r="A17" s="24"/>
      <c r="B17" s="24"/>
      <c r="C17" s="24"/>
      <c r="D17" s="24"/>
      <c r="E17" s="24"/>
      <c r="G17" s="24"/>
    </row>
    <row r="18" spans="1:7" x14ac:dyDescent="0.2">
      <c r="A18" s="24"/>
      <c r="B18" s="24"/>
      <c r="C18" s="24"/>
      <c r="D18" s="24"/>
      <c r="E18" s="24"/>
      <c r="F18" s="24"/>
      <c r="G18" s="24"/>
    </row>
    <row r="19" spans="1:7" x14ac:dyDescent="0.2">
      <c r="F19" s="24"/>
      <c r="G19" s="24"/>
    </row>
  </sheetData>
  <sheetProtection algorithmName="SHA-512" hashValue="XEMzR5JpyTKZsACwEbHCAl1+kxL7q9AP6Bjjs/YL6BM7qZo3acVmj+t2Ld+QMjgyp5cvY95Jw0WXV64C+TxECg==" saltValue="8yDVisC6gaRpLygdkh4spw==" spinCount="100000" sheet="1" objects="1" scenarios="1"/>
  <mergeCells count="4">
    <mergeCell ref="A13:D13"/>
    <mergeCell ref="A4:D4"/>
    <mergeCell ref="A7:D7"/>
    <mergeCell ref="A10:D10"/>
  </mergeCells>
  <phoneticPr fontId="2" type="noConversion"/>
  <dataValidations disablePrompts="1" xWindow="507" yWindow="253" count="4">
    <dataValidation allowBlank="1" showInputMessage="1" showErrorMessage="1" prompt="Standard General &amp; Administrative Support Percent" sqref="E4"/>
    <dataValidation allowBlank="1" showInputMessage="1" showErrorMessage="1" prompt="Program Related Expenses Percent" sqref="E7"/>
    <dataValidation allowBlank="1" showInputMessage="1" showErrorMessage="1" prompt="Total Program Related Expenses Percent formula is Standard General &amp; Administrative Support Percent + Program Related Expenses Percent + Utilization Expenses Percent" sqref="E13"/>
    <dataValidation allowBlank="1" showInputMessage="1" showErrorMessage="1" prompt="Utilization Expenses Percent" sqref="E10"/>
  </dataValidations>
  <pageMargins left="0.75" right="0.75" top="1.37" bottom="1" header="0.5" footer="0.5"/>
  <pageSetup orientation="portrait" r:id="rId1"/>
  <headerFooter alignWithMargins="0">
    <oddHeader>&amp;C&amp;G</oddHeader>
    <oddFooter>&amp;LDWRS Draft framework for Supported Employment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08"/>
  <sheetViews>
    <sheetView workbookViewId="0">
      <selection activeCell="M121" sqref="M121"/>
    </sheetView>
  </sheetViews>
  <sheetFormatPr defaultRowHeight="12.75" x14ac:dyDescent="0.2"/>
  <cols>
    <col min="1" max="1" width="29" customWidth="1"/>
    <col min="2" max="2" width="17.42578125" customWidth="1"/>
    <col min="3" max="3" width="20" customWidth="1"/>
    <col min="4" max="5" width="9.140625" customWidth="1"/>
    <col min="6" max="6" width="5.5703125" style="64" bestFit="1" customWidth="1"/>
    <col min="257" max="257" width="29" customWidth="1"/>
    <col min="258" max="258" width="17.42578125" customWidth="1"/>
    <col min="259" max="259" width="20" customWidth="1"/>
    <col min="260" max="261" width="9.140625" customWidth="1"/>
    <col min="262" max="262" width="5.5703125" bestFit="1" customWidth="1"/>
    <col min="513" max="513" width="29" customWidth="1"/>
    <col min="514" max="514" width="17.42578125" customWidth="1"/>
    <col min="515" max="515" width="20" customWidth="1"/>
    <col min="516" max="517" width="9.140625" customWidth="1"/>
    <col min="518" max="518" width="5.5703125" bestFit="1" customWidth="1"/>
    <col min="769" max="769" width="29" customWidth="1"/>
    <col min="770" max="770" width="17.42578125" customWidth="1"/>
    <col min="771" max="771" width="20" customWidth="1"/>
    <col min="772" max="773" width="9.140625" customWidth="1"/>
    <col min="774" max="774" width="5.5703125" bestFit="1" customWidth="1"/>
    <col min="1025" max="1025" width="29" customWidth="1"/>
    <col min="1026" max="1026" width="17.42578125" customWidth="1"/>
    <col min="1027" max="1027" width="20" customWidth="1"/>
    <col min="1028" max="1029" width="9.140625" customWidth="1"/>
    <col min="1030" max="1030" width="5.5703125" bestFit="1" customWidth="1"/>
    <col min="1281" max="1281" width="29" customWidth="1"/>
    <col min="1282" max="1282" width="17.42578125" customWidth="1"/>
    <col min="1283" max="1283" width="20" customWidth="1"/>
    <col min="1284" max="1285" width="9.140625" customWidth="1"/>
    <col min="1286" max="1286" width="5.5703125" bestFit="1" customWidth="1"/>
    <col min="1537" max="1537" width="29" customWidth="1"/>
    <col min="1538" max="1538" width="17.42578125" customWidth="1"/>
    <col min="1539" max="1539" width="20" customWidth="1"/>
    <col min="1540" max="1541" width="9.140625" customWidth="1"/>
    <col min="1542" max="1542" width="5.5703125" bestFit="1" customWidth="1"/>
    <col min="1793" max="1793" width="29" customWidth="1"/>
    <col min="1794" max="1794" width="17.42578125" customWidth="1"/>
    <col min="1795" max="1795" width="20" customWidth="1"/>
    <col min="1796" max="1797" width="9.140625" customWidth="1"/>
    <col min="1798" max="1798" width="5.5703125" bestFit="1" customWidth="1"/>
    <col min="2049" max="2049" width="29" customWidth="1"/>
    <col min="2050" max="2050" width="17.42578125" customWidth="1"/>
    <col min="2051" max="2051" width="20" customWidth="1"/>
    <col min="2052" max="2053" width="9.140625" customWidth="1"/>
    <col min="2054" max="2054" width="5.5703125" bestFit="1" customWidth="1"/>
    <col min="2305" max="2305" width="29" customWidth="1"/>
    <col min="2306" max="2306" width="17.42578125" customWidth="1"/>
    <col min="2307" max="2307" width="20" customWidth="1"/>
    <col min="2308" max="2309" width="9.140625" customWidth="1"/>
    <col min="2310" max="2310" width="5.5703125" bestFit="1" customWidth="1"/>
    <col min="2561" max="2561" width="29" customWidth="1"/>
    <col min="2562" max="2562" width="17.42578125" customWidth="1"/>
    <col min="2563" max="2563" width="20" customWidth="1"/>
    <col min="2564" max="2565" width="9.140625" customWidth="1"/>
    <col min="2566" max="2566" width="5.5703125" bestFit="1" customWidth="1"/>
    <col min="2817" max="2817" width="29" customWidth="1"/>
    <col min="2818" max="2818" width="17.42578125" customWidth="1"/>
    <col min="2819" max="2819" width="20" customWidth="1"/>
    <col min="2820" max="2821" width="9.140625" customWidth="1"/>
    <col min="2822" max="2822" width="5.5703125" bestFit="1" customWidth="1"/>
    <col min="3073" max="3073" width="29" customWidth="1"/>
    <col min="3074" max="3074" width="17.42578125" customWidth="1"/>
    <col min="3075" max="3075" width="20" customWidth="1"/>
    <col min="3076" max="3077" width="9.140625" customWidth="1"/>
    <col min="3078" max="3078" width="5.5703125" bestFit="1" customWidth="1"/>
    <col min="3329" max="3329" width="29" customWidth="1"/>
    <col min="3330" max="3330" width="17.42578125" customWidth="1"/>
    <col min="3331" max="3331" width="20" customWidth="1"/>
    <col min="3332" max="3333" width="9.140625" customWidth="1"/>
    <col min="3334" max="3334" width="5.5703125" bestFit="1" customWidth="1"/>
    <col min="3585" max="3585" width="29" customWidth="1"/>
    <col min="3586" max="3586" width="17.42578125" customWidth="1"/>
    <col min="3587" max="3587" width="20" customWidth="1"/>
    <col min="3588" max="3589" width="9.140625" customWidth="1"/>
    <col min="3590" max="3590" width="5.5703125" bestFit="1" customWidth="1"/>
    <col min="3841" max="3841" width="29" customWidth="1"/>
    <col min="3842" max="3842" width="17.42578125" customWidth="1"/>
    <col min="3843" max="3843" width="20" customWidth="1"/>
    <col min="3844" max="3845" width="9.140625" customWidth="1"/>
    <col min="3846" max="3846" width="5.5703125" bestFit="1" customWidth="1"/>
    <col min="4097" max="4097" width="29" customWidth="1"/>
    <col min="4098" max="4098" width="17.42578125" customWidth="1"/>
    <col min="4099" max="4099" width="20" customWidth="1"/>
    <col min="4100" max="4101" width="9.140625" customWidth="1"/>
    <col min="4102" max="4102" width="5.5703125" bestFit="1" customWidth="1"/>
    <col min="4353" max="4353" width="29" customWidth="1"/>
    <col min="4354" max="4354" width="17.42578125" customWidth="1"/>
    <col min="4355" max="4355" width="20" customWidth="1"/>
    <col min="4356" max="4357" width="9.140625" customWidth="1"/>
    <col min="4358" max="4358" width="5.5703125" bestFit="1" customWidth="1"/>
    <col min="4609" max="4609" width="29" customWidth="1"/>
    <col min="4610" max="4610" width="17.42578125" customWidth="1"/>
    <col min="4611" max="4611" width="20" customWidth="1"/>
    <col min="4612" max="4613" width="9.140625" customWidth="1"/>
    <col min="4614" max="4614" width="5.5703125" bestFit="1" customWidth="1"/>
    <col min="4865" max="4865" width="29" customWidth="1"/>
    <col min="4866" max="4866" width="17.42578125" customWidth="1"/>
    <col min="4867" max="4867" width="20" customWidth="1"/>
    <col min="4868" max="4869" width="9.140625" customWidth="1"/>
    <col min="4870" max="4870" width="5.5703125" bestFit="1" customWidth="1"/>
    <col min="5121" max="5121" width="29" customWidth="1"/>
    <col min="5122" max="5122" width="17.42578125" customWidth="1"/>
    <col min="5123" max="5123" width="20" customWidth="1"/>
    <col min="5124" max="5125" width="9.140625" customWidth="1"/>
    <col min="5126" max="5126" width="5.5703125" bestFit="1" customWidth="1"/>
    <col min="5377" max="5377" width="29" customWidth="1"/>
    <col min="5378" max="5378" width="17.42578125" customWidth="1"/>
    <col min="5379" max="5379" width="20" customWidth="1"/>
    <col min="5380" max="5381" width="9.140625" customWidth="1"/>
    <col min="5382" max="5382" width="5.5703125" bestFit="1" customWidth="1"/>
    <col min="5633" max="5633" width="29" customWidth="1"/>
    <col min="5634" max="5634" width="17.42578125" customWidth="1"/>
    <col min="5635" max="5635" width="20" customWidth="1"/>
    <col min="5636" max="5637" width="9.140625" customWidth="1"/>
    <col min="5638" max="5638" width="5.5703125" bestFit="1" customWidth="1"/>
    <col min="5889" max="5889" width="29" customWidth="1"/>
    <col min="5890" max="5890" width="17.42578125" customWidth="1"/>
    <col min="5891" max="5891" width="20" customWidth="1"/>
    <col min="5892" max="5893" width="9.140625" customWidth="1"/>
    <col min="5894" max="5894" width="5.5703125" bestFit="1" customWidth="1"/>
    <col min="6145" max="6145" width="29" customWidth="1"/>
    <col min="6146" max="6146" width="17.42578125" customWidth="1"/>
    <col min="6147" max="6147" width="20" customWidth="1"/>
    <col min="6148" max="6149" width="9.140625" customWidth="1"/>
    <col min="6150" max="6150" width="5.5703125" bestFit="1" customWidth="1"/>
    <col min="6401" max="6401" width="29" customWidth="1"/>
    <col min="6402" max="6402" width="17.42578125" customWidth="1"/>
    <col min="6403" max="6403" width="20" customWidth="1"/>
    <col min="6404" max="6405" width="9.140625" customWidth="1"/>
    <col min="6406" max="6406" width="5.5703125" bestFit="1" customWidth="1"/>
    <col min="6657" max="6657" width="29" customWidth="1"/>
    <col min="6658" max="6658" width="17.42578125" customWidth="1"/>
    <col min="6659" max="6659" width="20" customWidth="1"/>
    <col min="6660" max="6661" width="9.140625" customWidth="1"/>
    <col min="6662" max="6662" width="5.5703125" bestFit="1" customWidth="1"/>
    <col min="6913" max="6913" width="29" customWidth="1"/>
    <col min="6914" max="6914" width="17.42578125" customWidth="1"/>
    <col min="6915" max="6915" width="20" customWidth="1"/>
    <col min="6916" max="6917" width="9.140625" customWidth="1"/>
    <col min="6918" max="6918" width="5.5703125" bestFit="1" customWidth="1"/>
    <col min="7169" max="7169" width="29" customWidth="1"/>
    <col min="7170" max="7170" width="17.42578125" customWidth="1"/>
    <col min="7171" max="7171" width="20" customWidth="1"/>
    <col min="7172" max="7173" width="9.140625" customWidth="1"/>
    <col min="7174" max="7174" width="5.5703125" bestFit="1" customWidth="1"/>
    <col min="7425" max="7425" width="29" customWidth="1"/>
    <col min="7426" max="7426" width="17.42578125" customWidth="1"/>
    <col min="7427" max="7427" width="20" customWidth="1"/>
    <col min="7428" max="7429" width="9.140625" customWidth="1"/>
    <col min="7430" max="7430" width="5.5703125" bestFit="1" customWidth="1"/>
    <col min="7681" max="7681" width="29" customWidth="1"/>
    <col min="7682" max="7682" width="17.42578125" customWidth="1"/>
    <col min="7683" max="7683" width="20" customWidth="1"/>
    <col min="7684" max="7685" width="9.140625" customWidth="1"/>
    <col min="7686" max="7686" width="5.5703125" bestFit="1" customWidth="1"/>
    <col min="7937" max="7937" width="29" customWidth="1"/>
    <col min="7938" max="7938" width="17.42578125" customWidth="1"/>
    <col min="7939" max="7939" width="20" customWidth="1"/>
    <col min="7940" max="7941" width="9.140625" customWidth="1"/>
    <col min="7942" max="7942" width="5.5703125" bestFit="1" customWidth="1"/>
    <col min="8193" max="8193" width="29" customWidth="1"/>
    <col min="8194" max="8194" width="17.42578125" customWidth="1"/>
    <col min="8195" max="8195" width="20" customWidth="1"/>
    <col min="8196" max="8197" width="9.140625" customWidth="1"/>
    <col min="8198" max="8198" width="5.5703125" bestFit="1" customWidth="1"/>
    <col min="8449" max="8449" width="29" customWidth="1"/>
    <col min="8450" max="8450" width="17.42578125" customWidth="1"/>
    <col min="8451" max="8451" width="20" customWidth="1"/>
    <col min="8452" max="8453" width="9.140625" customWidth="1"/>
    <col min="8454" max="8454" width="5.5703125" bestFit="1" customWidth="1"/>
    <col min="8705" max="8705" width="29" customWidth="1"/>
    <col min="8706" max="8706" width="17.42578125" customWidth="1"/>
    <col min="8707" max="8707" width="20" customWidth="1"/>
    <col min="8708" max="8709" width="9.140625" customWidth="1"/>
    <col min="8710" max="8710" width="5.5703125" bestFit="1" customWidth="1"/>
    <col min="8961" max="8961" width="29" customWidth="1"/>
    <col min="8962" max="8962" width="17.42578125" customWidth="1"/>
    <col min="8963" max="8963" width="20" customWidth="1"/>
    <col min="8964" max="8965" width="9.140625" customWidth="1"/>
    <col min="8966" max="8966" width="5.5703125" bestFit="1" customWidth="1"/>
    <col min="9217" max="9217" width="29" customWidth="1"/>
    <col min="9218" max="9218" width="17.42578125" customWidth="1"/>
    <col min="9219" max="9219" width="20" customWidth="1"/>
    <col min="9220" max="9221" width="9.140625" customWidth="1"/>
    <col min="9222" max="9222" width="5.5703125" bestFit="1" customWidth="1"/>
    <col min="9473" max="9473" width="29" customWidth="1"/>
    <col min="9474" max="9474" width="17.42578125" customWidth="1"/>
    <col min="9475" max="9475" width="20" customWidth="1"/>
    <col min="9476" max="9477" width="9.140625" customWidth="1"/>
    <col min="9478" max="9478" width="5.5703125" bestFit="1" customWidth="1"/>
    <col min="9729" max="9729" width="29" customWidth="1"/>
    <col min="9730" max="9730" width="17.42578125" customWidth="1"/>
    <col min="9731" max="9731" width="20" customWidth="1"/>
    <col min="9732" max="9733" width="9.140625" customWidth="1"/>
    <col min="9734" max="9734" width="5.5703125" bestFit="1" customWidth="1"/>
    <col min="9985" max="9985" width="29" customWidth="1"/>
    <col min="9986" max="9986" width="17.42578125" customWidth="1"/>
    <col min="9987" max="9987" width="20" customWidth="1"/>
    <col min="9988" max="9989" width="9.140625" customWidth="1"/>
    <col min="9990" max="9990" width="5.5703125" bestFit="1" customWidth="1"/>
    <col min="10241" max="10241" width="29" customWidth="1"/>
    <col min="10242" max="10242" width="17.42578125" customWidth="1"/>
    <col min="10243" max="10243" width="20" customWidth="1"/>
    <col min="10244" max="10245" width="9.140625" customWidth="1"/>
    <col min="10246" max="10246" width="5.5703125" bestFit="1" customWidth="1"/>
    <col min="10497" max="10497" width="29" customWidth="1"/>
    <col min="10498" max="10498" width="17.42578125" customWidth="1"/>
    <col min="10499" max="10499" width="20" customWidth="1"/>
    <col min="10500" max="10501" width="9.140625" customWidth="1"/>
    <col min="10502" max="10502" width="5.5703125" bestFit="1" customWidth="1"/>
    <col min="10753" max="10753" width="29" customWidth="1"/>
    <col min="10754" max="10754" width="17.42578125" customWidth="1"/>
    <col min="10755" max="10755" width="20" customWidth="1"/>
    <col min="10756" max="10757" width="9.140625" customWidth="1"/>
    <col min="10758" max="10758" width="5.5703125" bestFit="1" customWidth="1"/>
    <col min="11009" max="11009" width="29" customWidth="1"/>
    <col min="11010" max="11010" width="17.42578125" customWidth="1"/>
    <col min="11011" max="11011" width="20" customWidth="1"/>
    <col min="11012" max="11013" width="9.140625" customWidth="1"/>
    <col min="11014" max="11014" width="5.5703125" bestFit="1" customWidth="1"/>
    <col min="11265" max="11265" width="29" customWidth="1"/>
    <col min="11266" max="11266" width="17.42578125" customWidth="1"/>
    <col min="11267" max="11267" width="20" customWidth="1"/>
    <col min="11268" max="11269" width="9.140625" customWidth="1"/>
    <col min="11270" max="11270" width="5.5703125" bestFit="1" customWidth="1"/>
    <col min="11521" max="11521" width="29" customWidth="1"/>
    <col min="11522" max="11522" width="17.42578125" customWidth="1"/>
    <col min="11523" max="11523" width="20" customWidth="1"/>
    <col min="11524" max="11525" width="9.140625" customWidth="1"/>
    <col min="11526" max="11526" width="5.5703125" bestFit="1" customWidth="1"/>
    <col min="11777" max="11777" width="29" customWidth="1"/>
    <col min="11778" max="11778" width="17.42578125" customWidth="1"/>
    <col min="11779" max="11779" width="20" customWidth="1"/>
    <col min="11780" max="11781" width="9.140625" customWidth="1"/>
    <col min="11782" max="11782" width="5.5703125" bestFit="1" customWidth="1"/>
    <col min="12033" max="12033" width="29" customWidth="1"/>
    <col min="12034" max="12034" width="17.42578125" customWidth="1"/>
    <col min="12035" max="12035" width="20" customWidth="1"/>
    <col min="12036" max="12037" width="9.140625" customWidth="1"/>
    <col min="12038" max="12038" width="5.5703125" bestFit="1" customWidth="1"/>
    <col min="12289" max="12289" width="29" customWidth="1"/>
    <col min="12290" max="12290" width="17.42578125" customWidth="1"/>
    <col min="12291" max="12291" width="20" customWidth="1"/>
    <col min="12292" max="12293" width="9.140625" customWidth="1"/>
    <col min="12294" max="12294" width="5.5703125" bestFit="1" customWidth="1"/>
    <col min="12545" max="12545" width="29" customWidth="1"/>
    <col min="12546" max="12546" width="17.42578125" customWidth="1"/>
    <col min="12547" max="12547" width="20" customWidth="1"/>
    <col min="12548" max="12549" width="9.140625" customWidth="1"/>
    <col min="12550" max="12550" width="5.5703125" bestFit="1" customWidth="1"/>
    <col min="12801" max="12801" width="29" customWidth="1"/>
    <col min="12802" max="12802" width="17.42578125" customWidth="1"/>
    <col min="12803" max="12803" width="20" customWidth="1"/>
    <col min="12804" max="12805" width="9.140625" customWidth="1"/>
    <col min="12806" max="12806" width="5.5703125" bestFit="1" customWidth="1"/>
    <col min="13057" max="13057" width="29" customWidth="1"/>
    <col min="13058" max="13058" width="17.42578125" customWidth="1"/>
    <col min="13059" max="13059" width="20" customWidth="1"/>
    <col min="13060" max="13061" width="9.140625" customWidth="1"/>
    <col min="13062" max="13062" width="5.5703125" bestFit="1" customWidth="1"/>
    <col min="13313" max="13313" width="29" customWidth="1"/>
    <col min="13314" max="13314" width="17.42578125" customWidth="1"/>
    <col min="13315" max="13315" width="20" customWidth="1"/>
    <col min="13316" max="13317" width="9.140625" customWidth="1"/>
    <col min="13318" max="13318" width="5.5703125" bestFit="1" customWidth="1"/>
    <col min="13569" max="13569" width="29" customWidth="1"/>
    <col min="13570" max="13570" width="17.42578125" customWidth="1"/>
    <col min="13571" max="13571" width="20" customWidth="1"/>
    <col min="13572" max="13573" width="9.140625" customWidth="1"/>
    <col min="13574" max="13574" width="5.5703125" bestFit="1" customWidth="1"/>
    <col min="13825" max="13825" width="29" customWidth="1"/>
    <col min="13826" max="13826" width="17.42578125" customWidth="1"/>
    <col min="13827" max="13827" width="20" customWidth="1"/>
    <col min="13828" max="13829" width="9.140625" customWidth="1"/>
    <col min="13830" max="13830" width="5.5703125" bestFit="1" customWidth="1"/>
    <col min="14081" max="14081" width="29" customWidth="1"/>
    <col min="14082" max="14082" width="17.42578125" customWidth="1"/>
    <col min="14083" max="14083" width="20" customWidth="1"/>
    <col min="14084" max="14085" width="9.140625" customWidth="1"/>
    <col min="14086" max="14086" width="5.5703125" bestFit="1" customWidth="1"/>
    <col min="14337" max="14337" width="29" customWidth="1"/>
    <col min="14338" max="14338" width="17.42578125" customWidth="1"/>
    <col min="14339" max="14339" width="20" customWidth="1"/>
    <col min="14340" max="14341" width="9.140625" customWidth="1"/>
    <col min="14342" max="14342" width="5.5703125" bestFit="1" customWidth="1"/>
    <col min="14593" max="14593" width="29" customWidth="1"/>
    <col min="14594" max="14594" width="17.42578125" customWidth="1"/>
    <col min="14595" max="14595" width="20" customWidth="1"/>
    <col min="14596" max="14597" width="9.140625" customWidth="1"/>
    <col min="14598" max="14598" width="5.5703125" bestFit="1" customWidth="1"/>
    <col min="14849" max="14849" width="29" customWidth="1"/>
    <col min="14850" max="14850" width="17.42578125" customWidth="1"/>
    <col min="14851" max="14851" width="20" customWidth="1"/>
    <col min="14852" max="14853" width="9.140625" customWidth="1"/>
    <col min="14854" max="14854" width="5.5703125" bestFit="1" customWidth="1"/>
    <col min="15105" max="15105" width="29" customWidth="1"/>
    <col min="15106" max="15106" width="17.42578125" customWidth="1"/>
    <col min="15107" max="15107" width="20" customWidth="1"/>
    <col min="15108" max="15109" width="9.140625" customWidth="1"/>
    <col min="15110" max="15110" width="5.5703125" bestFit="1" customWidth="1"/>
    <col min="15361" max="15361" width="29" customWidth="1"/>
    <col min="15362" max="15362" width="17.42578125" customWidth="1"/>
    <col min="15363" max="15363" width="20" customWidth="1"/>
    <col min="15364" max="15365" width="9.140625" customWidth="1"/>
    <col min="15366" max="15366" width="5.5703125" bestFit="1" customWidth="1"/>
    <col min="15617" max="15617" width="29" customWidth="1"/>
    <col min="15618" max="15618" width="17.42578125" customWidth="1"/>
    <col min="15619" max="15619" width="20" customWidth="1"/>
    <col min="15620" max="15621" width="9.140625" customWidth="1"/>
    <col min="15622" max="15622" width="5.5703125" bestFit="1" customWidth="1"/>
    <col min="15873" max="15873" width="29" customWidth="1"/>
    <col min="15874" max="15874" width="17.42578125" customWidth="1"/>
    <col min="15875" max="15875" width="20" customWidth="1"/>
    <col min="15876" max="15877" width="9.140625" customWidth="1"/>
    <col min="15878" max="15878" width="5.5703125" bestFit="1" customWidth="1"/>
    <col min="16129" max="16129" width="29" customWidth="1"/>
    <col min="16130" max="16130" width="17.42578125" customWidth="1"/>
    <col min="16131" max="16131" width="20" customWidth="1"/>
    <col min="16132" max="16133" width="9.140625" customWidth="1"/>
    <col min="16134" max="16134" width="5.5703125" bestFit="1" customWidth="1"/>
  </cols>
  <sheetData>
    <row r="3" spans="1:6" x14ac:dyDescent="0.2">
      <c r="A3" s="7" t="s">
        <v>103</v>
      </c>
      <c r="B3" s="63"/>
      <c r="C3" s="63"/>
      <c r="D3" s="63"/>
    </row>
    <row r="4" spans="1:6" x14ac:dyDescent="0.2">
      <c r="A4" s="65" t="s">
        <v>104</v>
      </c>
      <c r="B4" s="133" t="s">
        <v>105</v>
      </c>
      <c r="C4" s="134"/>
      <c r="D4" s="135"/>
    </row>
    <row r="5" spans="1:6" x14ac:dyDescent="0.2">
      <c r="A5" s="65" t="s">
        <v>106</v>
      </c>
      <c r="B5" s="136" t="str">
        <f>INDEX($C$10:$C$108,MATCH(B4:D4,B10:B108,0))</f>
        <v>Unspecified Region</v>
      </c>
      <c r="C5" s="137"/>
      <c r="D5" s="138"/>
    </row>
    <row r="6" spans="1:6" ht="14.25" customHeight="1" x14ac:dyDescent="0.2"/>
    <row r="7" spans="1:6" hidden="1" x14ac:dyDescent="0.2">
      <c r="A7" t="s">
        <v>107</v>
      </c>
      <c r="B7" t="str">
        <f>INDEX($D$10:$D$108,MATCH(B4:D4,B10:B108,0))</f>
        <v>-</v>
      </c>
    </row>
    <row r="8" spans="1:6" hidden="1" x14ac:dyDescent="0.2"/>
    <row r="9" spans="1:6" ht="15" hidden="1" x14ac:dyDescent="0.2">
      <c r="B9" s="66" t="s">
        <v>108</v>
      </c>
      <c r="C9" s="66" t="s">
        <v>109</v>
      </c>
      <c r="D9" s="67" t="s">
        <v>107</v>
      </c>
      <c r="F9"/>
    </row>
    <row r="10" spans="1:6" ht="15" hidden="1" x14ac:dyDescent="0.2">
      <c r="B10" s="68" t="s">
        <v>105</v>
      </c>
      <c r="C10" s="68" t="s">
        <v>110</v>
      </c>
      <c r="D10" s="69" t="s">
        <v>111</v>
      </c>
      <c r="F10"/>
    </row>
    <row r="11" spans="1:6" ht="15" hidden="1" x14ac:dyDescent="0.2">
      <c r="B11" s="70" t="s">
        <v>112</v>
      </c>
      <c r="C11" s="70" t="s">
        <v>113</v>
      </c>
      <c r="D11" s="71">
        <v>0.94899999999999995</v>
      </c>
      <c r="F11"/>
    </row>
    <row r="12" spans="1:6" ht="15" hidden="1" x14ac:dyDescent="0.2">
      <c r="B12" s="70" t="s">
        <v>114</v>
      </c>
      <c r="C12" s="70" t="s">
        <v>115</v>
      </c>
      <c r="D12" s="71">
        <v>1.022</v>
      </c>
      <c r="F12"/>
    </row>
    <row r="13" spans="1:6" ht="15" hidden="1" x14ac:dyDescent="0.2">
      <c r="B13" s="70" t="s">
        <v>116</v>
      </c>
      <c r="C13" s="70" t="s">
        <v>117</v>
      </c>
      <c r="D13" s="71">
        <v>0.99299999999999999</v>
      </c>
      <c r="F13"/>
    </row>
    <row r="14" spans="1:6" ht="15" hidden="1" x14ac:dyDescent="0.2">
      <c r="B14" s="70" t="s">
        <v>118</v>
      </c>
      <c r="C14" s="70" t="s">
        <v>117</v>
      </c>
      <c r="D14" s="71">
        <v>0.99299999999999999</v>
      </c>
      <c r="F14"/>
    </row>
    <row r="15" spans="1:6" ht="15" hidden="1" x14ac:dyDescent="0.2">
      <c r="B15" s="70" t="s">
        <v>119</v>
      </c>
      <c r="C15" s="70" t="s">
        <v>120</v>
      </c>
      <c r="D15" s="71">
        <v>0.92200000000000004</v>
      </c>
      <c r="F15"/>
    </row>
    <row r="16" spans="1:6" ht="15" hidden="1" x14ac:dyDescent="0.2">
      <c r="B16" s="70" t="s">
        <v>121</v>
      </c>
      <c r="C16" s="72" t="s">
        <v>122</v>
      </c>
      <c r="D16" s="71">
        <v>0.95399999999999996</v>
      </c>
      <c r="F16"/>
    </row>
    <row r="17" spans="2:6" ht="15" hidden="1" x14ac:dyDescent="0.2">
      <c r="B17" s="70" t="s">
        <v>123</v>
      </c>
      <c r="C17" s="70" t="s">
        <v>124</v>
      </c>
      <c r="D17" s="71">
        <v>1.0580000000000001</v>
      </c>
      <c r="F17"/>
    </row>
    <row r="18" spans="2:6" ht="15" hidden="1" x14ac:dyDescent="0.2">
      <c r="B18" s="70" t="s">
        <v>125</v>
      </c>
      <c r="C18" s="72" t="s">
        <v>126</v>
      </c>
      <c r="D18" s="71">
        <v>0.95299999999999996</v>
      </c>
      <c r="F18"/>
    </row>
    <row r="19" spans="2:6" ht="15" hidden="1" x14ac:dyDescent="0.2">
      <c r="B19" s="70" t="s">
        <v>127</v>
      </c>
      <c r="C19" s="72" t="s">
        <v>128</v>
      </c>
      <c r="D19" s="71">
        <v>0.94099999999999995</v>
      </c>
      <c r="F19"/>
    </row>
    <row r="20" spans="2:6" ht="15" hidden="1" x14ac:dyDescent="0.2">
      <c r="B20" s="70" t="s">
        <v>129</v>
      </c>
      <c r="C20" s="70" t="s">
        <v>115</v>
      </c>
      <c r="D20" s="71">
        <v>1.022</v>
      </c>
      <c r="F20"/>
    </row>
    <row r="21" spans="2:6" ht="15" hidden="1" x14ac:dyDescent="0.2">
      <c r="B21" s="70" t="s">
        <v>130</v>
      </c>
      <c r="C21" s="70" t="s">
        <v>117</v>
      </c>
      <c r="D21" s="71">
        <v>0.99299999999999999</v>
      </c>
      <c r="F21"/>
    </row>
    <row r="22" spans="2:6" ht="15" hidden="1" x14ac:dyDescent="0.2">
      <c r="B22" s="70" t="s">
        <v>131</v>
      </c>
      <c r="C22" s="72" t="s">
        <v>122</v>
      </c>
      <c r="D22" s="71">
        <v>0.95399999999999996</v>
      </c>
      <c r="F22"/>
    </row>
    <row r="23" spans="2:6" ht="15" hidden="1" x14ac:dyDescent="0.2">
      <c r="B23" s="70" t="s">
        <v>132</v>
      </c>
      <c r="C23" s="72" t="s">
        <v>115</v>
      </c>
      <c r="D23" s="71">
        <v>1.022</v>
      </c>
      <c r="F23"/>
    </row>
    <row r="24" spans="2:6" ht="15" hidden="1" x14ac:dyDescent="0.2">
      <c r="B24" s="70" t="s">
        <v>133</v>
      </c>
      <c r="C24" s="72" t="s">
        <v>134</v>
      </c>
      <c r="D24" s="71">
        <v>1.018</v>
      </c>
      <c r="F24"/>
    </row>
    <row r="25" spans="2:6" ht="15" hidden="1" x14ac:dyDescent="0.2">
      <c r="B25" s="70" t="s">
        <v>135</v>
      </c>
      <c r="C25" s="70" t="s">
        <v>117</v>
      </c>
      <c r="D25" s="71">
        <v>0.99299999999999999</v>
      </c>
      <c r="F25"/>
    </row>
    <row r="26" spans="2:6" ht="15" hidden="1" x14ac:dyDescent="0.2">
      <c r="B26" s="70" t="s">
        <v>136</v>
      </c>
      <c r="C26" s="72" t="s">
        <v>113</v>
      </c>
      <c r="D26" s="71">
        <v>0.94899999999999995</v>
      </c>
      <c r="F26"/>
    </row>
    <row r="27" spans="2:6" ht="15" hidden="1" x14ac:dyDescent="0.2">
      <c r="B27" s="70" t="s">
        <v>137</v>
      </c>
      <c r="C27" s="72" t="s">
        <v>122</v>
      </c>
      <c r="D27" s="71">
        <v>0.95399999999999996</v>
      </c>
      <c r="F27"/>
    </row>
    <row r="28" spans="2:6" ht="15" hidden="1" x14ac:dyDescent="0.2">
      <c r="B28" s="70" t="s">
        <v>138</v>
      </c>
      <c r="C28" s="70" t="s">
        <v>117</v>
      </c>
      <c r="D28" s="71">
        <v>0.99299999999999999</v>
      </c>
      <c r="F28"/>
    </row>
    <row r="29" spans="2:6" ht="15" hidden="1" x14ac:dyDescent="0.2">
      <c r="B29" s="70" t="s">
        <v>139</v>
      </c>
      <c r="C29" s="70" t="s">
        <v>115</v>
      </c>
      <c r="D29" s="71">
        <v>1.022</v>
      </c>
      <c r="F29"/>
    </row>
    <row r="30" spans="2:6" ht="15" hidden="1" x14ac:dyDescent="0.2">
      <c r="B30" s="70" t="s">
        <v>140</v>
      </c>
      <c r="C30" s="72" t="s">
        <v>141</v>
      </c>
      <c r="D30" s="71">
        <v>1.02</v>
      </c>
      <c r="F30"/>
    </row>
    <row r="31" spans="2:6" ht="15" hidden="1" x14ac:dyDescent="0.2">
      <c r="B31" s="70" t="s">
        <v>142</v>
      </c>
      <c r="C31" s="70" t="s">
        <v>117</v>
      </c>
      <c r="D31" s="71">
        <v>0.99299999999999999</v>
      </c>
      <c r="F31"/>
    </row>
    <row r="32" spans="2:6" ht="15" hidden="1" x14ac:dyDescent="0.2">
      <c r="B32" s="70" t="s">
        <v>143</v>
      </c>
      <c r="C32" s="72" t="s">
        <v>126</v>
      </c>
      <c r="D32" s="71">
        <v>0.95299999999999996</v>
      </c>
      <c r="F32"/>
    </row>
    <row r="33" spans="2:6" ht="15" hidden="1" x14ac:dyDescent="0.2">
      <c r="B33" s="70" t="s">
        <v>144</v>
      </c>
      <c r="C33" s="72" t="s">
        <v>141</v>
      </c>
      <c r="D33" s="71">
        <v>1.02</v>
      </c>
      <c r="F33"/>
    </row>
    <row r="34" spans="2:6" ht="15" hidden="1" x14ac:dyDescent="0.2">
      <c r="B34" s="70" t="s">
        <v>145</v>
      </c>
      <c r="C34" s="72" t="s">
        <v>126</v>
      </c>
      <c r="D34" s="71">
        <v>0.95299999999999996</v>
      </c>
      <c r="F34"/>
    </row>
    <row r="35" spans="2:6" ht="15" hidden="1" x14ac:dyDescent="0.2">
      <c r="B35" s="70" t="s">
        <v>146</v>
      </c>
      <c r="C35" s="72" t="s">
        <v>126</v>
      </c>
      <c r="D35" s="71">
        <v>0.95299999999999996</v>
      </c>
      <c r="F35"/>
    </row>
    <row r="36" spans="2:6" ht="15" hidden="1" x14ac:dyDescent="0.2">
      <c r="B36" s="70" t="s">
        <v>147</v>
      </c>
      <c r="C36" s="70" t="s">
        <v>117</v>
      </c>
      <c r="D36" s="71">
        <v>0.99299999999999999</v>
      </c>
      <c r="F36"/>
    </row>
    <row r="37" spans="2:6" ht="15" hidden="1" x14ac:dyDescent="0.2">
      <c r="B37" s="70" t="s">
        <v>148</v>
      </c>
      <c r="C37" s="70" t="s">
        <v>115</v>
      </c>
      <c r="D37" s="71">
        <v>1.022</v>
      </c>
      <c r="F37"/>
    </row>
    <row r="38" spans="2:6" ht="15" hidden="1" x14ac:dyDescent="0.2">
      <c r="B38" s="70" t="s">
        <v>149</v>
      </c>
      <c r="C38" s="72" t="s">
        <v>150</v>
      </c>
      <c r="D38" s="71">
        <v>1.0229999999999999</v>
      </c>
      <c r="F38"/>
    </row>
    <row r="39" spans="2:6" ht="15" hidden="1" x14ac:dyDescent="0.2">
      <c r="B39" s="70" t="s">
        <v>151</v>
      </c>
      <c r="C39" s="70" t="s">
        <v>117</v>
      </c>
      <c r="D39" s="71">
        <v>0.99299999999999999</v>
      </c>
      <c r="F39"/>
    </row>
    <row r="40" spans="2:6" ht="15" hidden="1" x14ac:dyDescent="0.2">
      <c r="B40" s="70" t="s">
        <v>152</v>
      </c>
      <c r="C40" s="72" t="s">
        <v>115</v>
      </c>
      <c r="D40" s="71">
        <v>1.022</v>
      </c>
      <c r="F40"/>
    </row>
    <row r="41" spans="2:6" ht="15" hidden="1" x14ac:dyDescent="0.2">
      <c r="B41" s="70" t="s">
        <v>153</v>
      </c>
      <c r="C41" s="72" t="s">
        <v>113</v>
      </c>
      <c r="D41" s="71">
        <v>0.94899999999999995</v>
      </c>
      <c r="F41"/>
    </row>
    <row r="42" spans="2:6" ht="15" hidden="1" x14ac:dyDescent="0.2">
      <c r="B42" s="70" t="s">
        <v>154</v>
      </c>
      <c r="C42" s="72" t="s">
        <v>122</v>
      </c>
      <c r="D42" s="71">
        <v>0.95399999999999996</v>
      </c>
      <c r="F42"/>
    </row>
    <row r="43" spans="2:6" ht="15" hidden="1" x14ac:dyDescent="0.2">
      <c r="B43" s="70" t="s">
        <v>155</v>
      </c>
      <c r="C43" s="72" t="s">
        <v>113</v>
      </c>
      <c r="D43" s="71">
        <v>0.94899999999999995</v>
      </c>
      <c r="F43"/>
    </row>
    <row r="44" spans="2:6" ht="15" hidden="1" x14ac:dyDescent="0.2">
      <c r="B44" s="70" t="s">
        <v>156</v>
      </c>
      <c r="C44" s="72" t="s">
        <v>122</v>
      </c>
      <c r="D44" s="71">
        <v>0.95399999999999996</v>
      </c>
      <c r="F44"/>
    </row>
    <row r="45" spans="2:6" ht="15" hidden="1" x14ac:dyDescent="0.2">
      <c r="B45" s="70" t="s">
        <v>157</v>
      </c>
      <c r="C45" s="70" t="s">
        <v>117</v>
      </c>
      <c r="D45" s="71">
        <v>0.99299999999999999</v>
      </c>
      <c r="F45"/>
    </row>
    <row r="46" spans="2:6" ht="15" hidden="1" x14ac:dyDescent="0.2">
      <c r="B46" s="70" t="s">
        <v>158</v>
      </c>
      <c r="C46" s="72" t="s">
        <v>113</v>
      </c>
      <c r="D46" s="71">
        <v>0.94899999999999995</v>
      </c>
      <c r="F46"/>
    </row>
    <row r="47" spans="2:6" ht="15" hidden="1" x14ac:dyDescent="0.2">
      <c r="B47" s="70" t="s">
        <v>159</v>
      </c>
      <c r="C47" s="72" t="s">
        <v>122</v>
      </c>
      <c r="D47" s="71">
        <v>0.95399999999999996</v>
      </c>
      <c r="F47"/>
    </row>
    <row r="48" spans="2:6" ht="15" hidden="1" x14ac:dyDescent="0.2">
      <c r="B48" s="70" t="s">
        <v>160</v>
      </c>
      <c r="C48" s="72" t="s">
        <v>113</v>
      </c>
      <c r="D48" s="71">
        <v>0.94899999999999995</v>
      </c>
      <c r="F48"/>
    </row>
    <row r="49" spans="2:6" ht="15" hidden="1" x14ac:dyDescent="0.2">
      <c r="B49" s="70" t="s">
        <v>161</v>
      </c>
      <c r="C49" s="70" t="s">
        <v>117</v>
      </c>
      <c r="D49" s="71">
        <v>0.99299999999999999</v>
      </c>
      <c r="F49"/>
    </row>
    <row r="50" spans="2:6" ht="15" hidden="1" x14ac:dyDescent="0.2">
      <c r="B50" s="70" t="s">
        <v>162</v>
      </c>
      <c r="C50" s="72" t="s">
        <v>115</v>
      </c>
      <c r="D50" s="71">
        <v>1.022</v>
      </c>
      <c r="F50"/>
    </row>
    <row r="51" spans="2:6" ht="15" hidden="1" x14ac:dyDescent="0.2">
      <c r="B51" s="70" t="s">
        <v>163</v>
      </c>
      <c r="C51" s="72" t="s">
        <v>122</v>
      </c>
      <c r="D51" s="71">
        <v>0.95399999999999996</v>
      </c>
      <c r="F51"/>
    </row>
    <row r="52" spans="2:6" ht="15" hidden="1" x14ac:dyDescent="0.2">
      <c r="B52" s="70" t="s">
        <v>164</v>
      </c>
      <c r="C52" s="72" t="s">
        <v>122</v>
      </c>
      <c r="D52" s="71">
        <v>0.95399999999999996</v>
      </c>
      <c r="F52"/>
    </row>
    <row r="53" spans="2:6" ht="15" hidden="1" x14ac:dyDescent="0.2">
      <c r="B53" s="70" t="s">
        <v>168</v>
      </c>
      <c r="C53" s="72" t="s">
        <v>122</v>
      </c>
      <c r="D53" s="71">
        <v>0.95399999999999996</v>
      </c>
      <c r="F53"/>
    </row>
    <row r="54" spans="2:6" ht="15" hidden="1" x14ac:dyDescent="0.2">
      <c r="B54" s="70" t="s">
        <v>165</v>
      </c>
      <c r="C54" s="70" t="s">
        <v>117</v>
      </c>
      <c r="D54" s="71">
        <v>0.99299999999999999</v>
      </c>
      <c r="F54"/>
    </row>
    <row r="55" spans="2:6" ht="15" hidden="1" x14ac:dyDescent="0.2">
      <c r="B55" s="70" t="s">
        <v>166</v>
      </c>
      <c r="C55" s="70" t="s">
        <v>117</v>
      </c>
      <c r="D55" s="71">
        <v>0.99299999999999999</v>
      </c>
      <c r="F55"/>
    </row>
    <row r="56" spans="2:6" ht="15" hidden="1" x14ac:dyDescent="0.2">
      <c r="B56" s="70" t="s">
        <v>167</v>
      </c>
      <c r="C56" s="72" t="s">
        <v>126</v>
      </c>
      <c r="D56" s="71">
        <v>0.95299999999999996</v>
      </c>
      <c r="F56"/>
    </row>
    <row r="57" spans="2:6" ht="15" hidden="1" x14ac:dyDescent="0.2">
      <c r="B57" s="70" t="s">
        <v>169</v>
      </c>
      <c r="C57" s="72" t="s">
        <v>122</v>
      </c>
      <c r="D57" s="71">
        <v>0.95399999999999996</v>
      </c>
      <c r="F57"/>
    </row>
    <row r="58" spans="2:6" ht="15" hidden="1" x14ac:dyDescent="0.2">
      <c r="B58" s="70" t="s">
        <v>170</v>
      </c>
      <c r="C58" s="72" t="s">
        <v>115</v>
      </c>
      <c r="D58" s="71">
        <v>1.022</v>
      </c>
      <c r="F58"/>
    </row>
    <row r="59" spans="2:6" ht="15" hidden="1" x14ac:dyDescent="0.2">
      <c r="B59" s="70" t="s">
        <v>171</v>
      </c>
      <c r="C59" s="70" t="s">
        <v>117</v>
      </c>
      <c r="D59" s="71">
        <v>0.99299999999999999</v>
      </c>
      <c r="F59"/>
    </row>
    <row r="60" spans="2:6" ht="15" hidden="1" x14ac:dyDescent="0.2">
      <c r="B60" s="70" t="s">
        <v>172</v>
      </c>
      <c r="C60" s="72" t="s">
        <v>126</v>
      </c>
      <c r="D60" s="71">
        <v>0.95299999999999996</v>
      </c>
      <c r="F60"/>
    </row>
    <row r="61" spans="2:6" ht="15" hidden="1" x14ac:dyDescent="0.2">
      <c r="B61" s="70" t="s">
        <v>173</v>
      </c>
      <c r="C61" s="72" t="s">
        <v>122</v>
      </c>
      <c r="D61" s="71">
        <v>0.95399999999999996</v>
      </c>
      <c r="F61"/>
    </row>
    <row r="62" spans="2:6" ht="15" hidden="1" x14ac:dyDescent="0.2">
      <c r="B62" s="70" t="s">
        <v>174</v>
      </c>
      <c r="C62" s="72" t="s">
        <v>124</v>
      </c>
      <c r="D62" s="71">
        <v>1.0580000000000001</v>
      </c>
      <c r="F62"/>
    </row>
    <row r="63" spans="2:6" ht="15" hidden="1" x14ac:dyDescent="0.2">
      <c r="B63" s="70" t="s">
        <v>175</v>
      </c>
      <c r="C63" s="72" t="s">
        <v>122</v>
      </c>
      <c r="D63" s="71">
        <v>0.95399999999999996</v>
      </c>
      <c r="F63"/>
    </row>
    <row r="64" spans="2:6" ht="15" hidden="1" x14ac:dyDescent="0.2">
      <c r="B64" s="70" t="s">
        <v>176</v>
      </c>
      <c r="C64" s="70" t="s">
        <v>117</v>
      </c>
      <c r="D64" s="71">
        <v>0.99299999999999999</v>
      </c>
      <c r="F64"/>
    </row>
    <row r="65" spans="2:6" ht="15" hidden="1" x14ac:dyDescent="0.2">
      <c r="B65" s="70" t="s">
        <v>177</v>
      </c>
      <c r="C65" s="72" t="s">
        <v>141</v>
      </c>
      <c r="D65" s="71">
        <v>1.02</v>
      </c>
      <c r="F65"/>
    </row>
    <row r="66" spans="2:6" ht="15" hidden="1" x14ac:dyDescent="0.2">
      <c r="B66" s="70" t="s">
        <v>178</v>
      </c>
      <c r="C66" s="70" t="s">
        <v>117</v>
      </c>
      <c r="D66" s="71">
        <v>0.99299999999999999</v>
      </c>
      <c r="F66"/>
    </row>
    <row r="67" spans="2:6" ht="15" hidden="1" x14ac:dyDescent="0.2">
      <c r="B67" s="70" t="s">
        <v>179</v>
      </c>
      <c r="C67" s="70" t="s">
        <v>117</v>
      </c>
      <c r="D67" s="71">
        <v>0.99299999999999999</v>
      </c>
      <c r="F67"/>
    </row>
    <row r="68" spans="2:6" ht="15" hidden="1" x14ac:dyDescent="0.2">
      <c r="B68" s="70" t="s">
        <v>180</v>
      </c>
      <c r="C68" s="72" t="s">
        <v>113</v>
      </c>
      <c r="D68" s="71">
        <v>0.94899999999999995</v>
      </c>
      <c r="F68"/>
    </row>
    <row r="69" spans="2:6" ht="15" hidden="1" x14ac:dyDescent="0.2">
      <c r="B69" s="70" t="s">
        <v>181</v>
      </c>
      <c r="C69" s="72" t="s">
        <v>122</v>
      </c>
      <c r="D69" s="71">
        <v>0.95399999999999996</v>
      </c>
      <c r="F69"/>
    </row>
    <row r="70" spans="2:6" ht="15" hidden="1" x14ac:dyDescent="0.2">
      <c r="B70" s="70" t="s">
        <v>182</v>
      </c>
      <c r="C70" s="72" t="s">
        <v>183</v>
      </c>
      <c r="D70" s="71">
        <v>0.96199999999999997</v>
      </c>
      <c r="F70"/>
    </row>
    <row r="71" spans="2:6" ht="15" hidden="1" x14ac:dyDescent="0.2">
      <c r="B71" s="70" t="s">
        <v>184</v>
      </c>
      <c r="C71" s="70" t="s">
        <v>117</v>
      </c>
      <c r="D71" s="71">
        <v>0.99299999999999999</v>
      </c>
      <c r="F71"/>
    </row>
    <row r="72" spans="2:6" ht="15" hidden="1" x14ac:dyDescent="0.2">
      <c r="B72" s="70" t="s">
        <v>185</v>
      </c>
      <c r="C72" s="70" t="s">
        <v>115</v>
      </c>
      <c r="D72" s="71">
        <v>1.022</v>
      </c>
      <c r="F72"/>
    </row>
    <row r="73" spans="2:6" ht="15" hidden="1" x14ac:dyDescent="0.2">
      <c r="B73" s="70" t="s">
        <v>186</v>
      </c>
      <c r="C73" s="70" t="s">
        <v>117</v>
      </c>
      <c r="D73" s="71">
        <v>0.99299999999999999</v>
      </c>
      <c r="F73"/>
    </row>
    <row r="74" spans="2:6" ht="15" hidden="1" x14ac:dyDescent="0.2">
      <c r="B74" s="70" t="s">
        <v>187</v>
      </c>
      <c r="C74" s="72" t="s">
        <v>122</v>
      </c>
      <c r="D74" s="71">
        <v>0.95399999999999996</v>
      </c>
      <c r="F74"/>
    </row>
    <row r="75" spans="2:6" ht="15" hidden="1" x14ac:dyDescent="0.2">
      <c r="B75" s="70" t="s">
        <v>188</v>
      </c>
      <c r="C75" s="72" t="s">
        <v>122</v>
      </c>
      <c r="D75" s="71">
        <v>0.95399999999999996</v>
      </c>
      <c r="F75"/>
    </row>
    <row r="76" spans="2:6" ht="15" hidden="1" x14ac:dyDescent="0.2">
      <c r="B76" s="70" t="s">
        <v>189</v>
      </c>
      <c r="C76" s="72" t="s">
        <v>126</v>
      </c>
      <c r="D76" s="71">
        <v>0.95299999999999996</v>
      </c>
      <c r="F76"/>
    </row>
    <row r="77" spans="2:6" ht="15" hidden="1" x14ac:dyDescent="0.2">
      <c r="B77" s="70" t="s">
        <v>190</v>
      </c>
      <c r="C77" s="72" t="s">
        <v>122</v>
      </c>
      <c r="D77" s="71">
        <v>0.95399999999999996</v>
      </c>
      <c r="F77"/>
    </row>
    <row r="78" spans="2:6" ht="15" hidden="1" x14ac:dyDescent="0.2">
      <c r="B78" s="70" t="s">
        <v>191</v>
      </c>
      <c r="C78" s="70" t="s">
        <v>117</v>
      </c>
      <c r="D78" s="71">
        <v>0.99299999999999999</v>
      </c>
      <c r="F78"/>
    </row>
    <row r="79" spans="2:6" ht="15" hidden="1" x14ac:dyDescent="0.2">
      <c r="B79" s="70" t="s">
        <v>195</v>
      </c>
      <c r="C79" s="72" t="s">
        <v>128</v>
      </c>
      <c r="D79" s="71">
        <v>0.94099999999999995</v>
      </c>
      <c r="F79"/>
    </row>
    <row r="80" spans="2:6" ht="15" hidden="1" x14ac:dyDescent="0.2">
      <c r="B80" s="70" t="s">
        <v>192</v>
      </c>
      <c r="C80" s="70" t="s">
        <v>115</v>
      </c>
      <c r="D80" s="71">
        <v>1.022</v>
      </c>
      <c r="F80"/>
    </row>
    <row r="81" spans="2:6" ht="15" hidden="1" x14ac:dyDescent="0.2">
      <c r="B81" s="70" t="s">
        <v>193</v>
      </c>
      <c r="C81" s="72" t="s">
        <v>115</v>
      </c>
      <c r="D81" s="71">
        <v>1.022</v>
      </c>
      <c r="F81"/>
    </row>
    <row r="82" spans="2:6" ht="15" hidden="1" x14ac:dyDescent="0.2">
      <c r="B82" s="70" t="s">
        <v>194</v>
      </c>
      <c r="C82" s="72" t="s">
        <v>115</v>
      </c>
      <c r="D82" s="71">
        <v>1.022</v>
      </c>
      <c r="F82"/>
    </row>
    <row r="83" spans="2:6" ht="15" hidden="1" x14ac:dyDescent="0.2">
      <c r="B83" s="70" t="s">
        <v>196</v>
      </c>
      <c r="C83" s="72" t="s">
        <v>120</v>
      </c>
      <c r="D83" s="71">
        <v>0.92200000000000004</v>
      </c>
      <c r="F83"/>
    </row>
    <row r="84" spans="2:6" ht="15" hidden="1" x14ac:dyDescent="0.2">
      <c r="B84" s="70" t="s">
        <v>197</v>
      </c>
      <c r="C84" s="72" t="s">
        <v>126</v>
      </c>
      <c r="D84" s="71">
        <v>0.95299999999999996</v>
      </c>
      <c r="F84"/>
    </row>
    <row r="85" spans="2:6" ht="15" hidden="1" x14ac:dyDescent="0.2">
      <c r="B85" s="70" t="s">
        <v>198</v>
      </c>
      <c r="C85" s="70" t="s">
        <v>117</v>
      </c>
      <c r="D85" s="71">
        <v>0.99299999999999999</v>
      </c>
      <c r="F85"/>
    </row>
    <row r="86" spans="2:6" ht="15" hidden="1" x14ac:dyDescent="0.2">
      <c r="B86" s="70" t="s">
        <v>199</v>
      </c>
      <c r="C86" s="72" t="s">
        <v>122</v>
      </c>
      <c r="D86" s="71">
        <v>0.95399999999999996</v>
      </c>
      <c r="F86"/>
    </row>
    <row r="87" spans="2:6" ht="15" hidden="1" x14ac:dyDescent="0.2">
      <c r="B87" s="70" t="s">
        <v>200</v>
      </c>
      <c r="C87" s="70" t="s">
        <v>117</v>
      </c>
      <c r="D87" s="71">
        <v>0.99299999999999999</v>
      </c>
      <c r="F87"/>
    </row>
    <row r="88" spans="2:6" ht="15" hidden="1" x14ac:dyDescent="0.2">
      <c r="B88" s="70" t="s">
        <v>201</v>
      </c>
      <c r="C88" s="70" t="s">
        <v>117</v>
      </c>
      <c r="D88" s="71">
        <v>0.99299999999999999</v>
      </c>
      <c r="F88"/>
    </row>
    <row r="89" spans="2:6" ht="15" hidden="1" x14ac:dyDescent="0.2">
      <c r="B89" s="70" t="s">
        <v>202</v>
      </c>
      <c r="C89" s="72" t="s">
        <v>141</v>
      </c>
      <c r="D89" s="71">
        <v>1.02</v>
      </c>
      <c r="F89"/>
    </row>
    <row r="90" spans="2:6" ht="15" hidden="1" x14ac:dyDescent="0.2">
      <c r="B90" s="70" t="s">
        <v>203</v>
      </c>
      <c r="C90" s="70" t="s">
        <v>117</v>
      </c>
      <c r="D90" s="71">
        <v>0.99299999999999999</v>
      </c>
      <c r="F90"/>
    </row>
    <row r="91" spans="2:6" ht="15" hidden="1" x14ac:dyDescent="0.2">
      <c r="B91" s="70" t="s">
        <v>204</v>
      </c>
      <c r="C91" s="72" t="s">
        <v>126</v>
      </c>
      <c r="D91" s="71">
        <v>0.95299999999999996</v>
      </c>
      <c r="F91"/>
    </row>
    <row r="92" spans="2:6" ht="15" hidden="1" x14ac:dyDescent="0.2">
      <c r="B92" s="70" t="s">
        <v>205</v>
      </c>
      <c r="C92" s="70" t="s">
        <v>115</v>
      </c>
      <c r="D92" s="71">
        <v>1.022</v>
      </c>
      <c r="F92"/>
    </row>
    <row r="93" spans="2:6" ht="15" hidden="1" x14ac:dyDescent="0.2">
      <c r="B93" s="70" t="s">
        <v>206</v>
      </c>
      <c r="C93" s="72" t="s">
        <v>126</v>
      </c>
      <c r="D93" s="71">
        <v>0.95299999999999996</v>
      </c>
      <c r="F93"/>
    </row>
    <row r="94" spans="2:6" ht="15" hidden="1" x14ac:dyDescent="0.2">
      <c r="B94" s="70" t="s">
        <v>207</v>
      </c>
      <c r="C94" s="70" t="s">
        <v>117</v>
      </c>
      <c r="D94" s="71">
        <v>0.99299999999999999</v>
      </c>
      <c r="F94"/>
    </row>
    <row r="95" spans="2:6" ht="15" hidden="1" x14ac:dyDescent="0.2">
      <c r="B95" s="70" t="s">
        <v>208</v>
      </c>
      <c r="C95" s="72" t="s">
        <v>126</v>
      </c>
      <c r="D95" s="71">
        <v>0.95299999999999996</v>
      </c>
      <c r="F95"/>
    </row>
    <row r="96" spans="2:6" ht="15" hidden="1" x14ac:dyDescent="0.2">
      <c r="B96" s="93" t="s">
        <v>209</v>
      </c>
      <c r="C96" s="94" t="s">
        <v>115</v>
      </c>
      <c r="D96" s="95">
        <v>1.022</v>
      </c>
      <c r="F96"/>
    </row>
    <row r="97" spans="2:6" ht="15" hidden="1" x14ac:dyDescent="0.2">
      <c r="B97" s="96" t="s">
        <v>210</v>
      </c>
      <c r="C97" s="97" t="s">
        <v>122</v>
      </c>
      <c r="D97" s="98">
        <v>0.95399999999999996</v>
      </c>
      <c r="F97"/>
    </row>
    <row r="98" spans="2:6" hidden="1" x14ac:dyDescent="0.2">
      <c r="B98" s="99" t="s">
        <v>225</v>
      </c>
      <c r="C98" s="99" t="s">
        <v>117</v>
      </c>
      <c r="D98" s="98">
        <v>0.99299999999999999</v>
      </c>
    </row>
    <row r="99" spans="2:6" hidden="1" x14ac:dyDescent="0.2">
      <c r="B99" s="99" t="s">
        <v>226</v>
      </c>
      <c r="C99" s="99" t="s">
        <v>117</v>
      </c>
      <c r="D99" s="98">
        <v>0.99299999999999999</v>
      </c>
    </row>
    <row r="100" spans="2:6" hidden="1" x14ac:dyDescent="0.2">
      <c r="B100" s="99" t="s">
        <v>227</v>
      </c>
      <c r="C100" s="99" t="s">
        <v>122</v>
      </c>
      <c r="D100" s="98">
        <v>0.95399999999999996</v>
      </c>
    </row>
    <row r="101" spans="2:6" hidden="1" x14ac:dyDescent="0.2">
      <c r="B101" s="99" t="s">
        <v>228</v>
      </c>
      <c r="C101" s="99" t="s">
        <v>115</v>
      </c>
      <c r="D101" s="98">
        <v>1.022</v>
      </c>
    </row>
    <row r="102" spans="2:6" hidden="1" x14ac:dyDescent="0.2">
      <c r="B102" s="99" t="s">
        <v>229</v>
      </c>
      <c r="C102" s="99" t="s">
        <v>122</v>
      </c>
      <c r="D102" s="98">
        <v>0.95399999999999996</v>
      </c>
    </row>
    <row r="103" spans="2:6" hidden="1" x14ac:dyDescent="0.2">
      <c r="B103" s="99" t="s">
        <v>230</v>
      </c>
      <c r="C103" s="99" t="s">
        <v>115</v>
      </c>
      <c r="D103" s="98">
        <v>1.022</v>
      </c>
    </row>
    <row r="104" spans="2:6" hidden="1" x14ac:dyDescent="0.2">
      <c r="B104" s="99" t="s">
        <v>231</v>
      </c>
      <c r="C104" s="99" t="s">
        <v>113</v>
      </c>
      <c r="D104" s="98">
        <v>0.94899999999999995</v>
      </c>
    </row>
    <row r="105" spans="2:6" hidden="1" x14ac:dyDescent="0.2">
      <c r="B105" s="99" t="s">
        <v>232</v>
      </c>
      <c r="C105" s="99" t="s">
        <v>128</v>
      </c>
      <c r="D105" s="98">
        <v>0.94099999999999995</v>
      </c>
    </row>
    <row r="106" spans="2:6" hidden="1" x14ac:dyDescent="0.2">
      <c r="B106" s="99" t="s">
        <v>233</v>
      </c>
      <c r="C106" s="99" t="s">
        <v>117</v>
      </c>
      <c r="D106" s="99">
        <v>0.99299999999999999</v>
      </c>
    </row>
    <row r="107" spans="2:6" hidden="1" x14ac:dyDescent="0.2">
      <c r="B107" s="99" t="s">
        <v>234</v>
      </c>
      <c r="C107" s="99" t="s">
        <v>113</v>
      </c>
      <c r="D107" s="98">
        <v>0.94899999999999995</v>
      </c>
    </row>
    <row r="108" spans="2:6" hidden="1" x14ac:dyDescent="0.2">
      <c r="B108" s="99" t="s">
        <v>235</v>
      </c>
      <c r="C108" s="99" t="s">
        <v>126</v>
      </c>
      <c r="D108" s="98">
        <v>0.95299999999999996</v>
      </c>
    </row>
  </sheetData>
  <sheetProtection algorithmName="SHA-512" hashValue="hJnPXWd6xtyFWVnlQytJV3jGCS1rooNoWXPwb1jqpPlpcMDkK5WkimG9+RQL+gLuaNrFTMdNoOwNjnuByhx8+g==" saltValue="Uy7lzjaLu0Q+s0GEQxzbDw==" spinCount="100000" sheet="1" objects="1" scenarios="1"/>
  <mergeCells count="2">
    <mergeCell ref="B4:D4"/>
    <mergeCell ref="B5:D5"/>
  </mergeCells>
  <dataValidations count="2">
    <dataValidation type="list" allowBlank="1" showInputMessage="1" showErrorMessage="1" prompt="Select the County of Residence to determine the Regional Variance Factor for this service." sqref="B65528:D65528 WVJ983032:WVL983032 WLN983032:WLP983032 WBR983032:WBT983032 VRV983032:VRX983032 VHZ983032:VIB983032 UYD983032:UYF983032 UOH983032:UOJ983032 UEL983032:UEN983032 TUP983032:TUR983032 TKT983032:TKV983032 TAX983032:TAZ983032 SRB983032:SRD983032 SHF983032:SHH983032 RXJ983032:RXL983032 RNN983032:RNP983032 RDR983032:RDT983032 QTV983032:QTX983032 QJZ983032:QKB983032 QAD983032:QAF983032 PQH983032:PQJ983032 PGL983032:PGN983032 OWP983032:OWR983032 OMT983032:OMV983032 OCX983032:OCZ983032 NTB983032:NTD983032 NJF983032:NJH983032 MZJ983032:MZL983032 MPN983032:MPP983032 MFR983032:MFT983032 LVV983032:LVX983032 LLZ983032:LMB983032 LCD983032:LCF983032 KSH983032:KSJ983032 KIL983032:KIN983032 JYP983032:JYR983032 JOT983032:JOV983032 JEX983032:JEZ983032 IVB983032:IVD983032 ILF983032:ILH983032 IBJ983032:IBL983032 HRN983032:HRP983032 HHR983032:HHT983032 GXV983032:GXX983032 GNZ983032:GOB983032 GED983032:GEF983032 FUH983032:FUJ983032 FKL983032:FKN983032 FAP983032:FAR983032 EQT983032:EQV983032 EGX983032:EGZ983032 DXB983032:DXD983032 DNF983032:DNH983032 DDJ983032:DDL983032 CTN983032:CTP983032 CJR983032:CJT983032 BZV983032:BZX983032 BPZ983032:BQB983032 BGD983032:BGF983032 AWH983032:AWJ983032 AML983032:AMN983032 ACP983032:ACR983032 ST983032:SV983032 IX983032:IZ983032 B983032:D983032 WVJ917496:WVL917496 WLN917496:WLP917496 WBR917496:WBT917496 VRV917496:VRX917496 VHZ917496:VIB917496 UYD917496:UYF917496 UOH917496:UOJ917496 UEL917496:UEN917496 TUP917496:TUR917496 TKT917496:TKV917496 TAX917496:TAZ917496 SRB917496:SRD917496 SHF917496:SHH917496 RXJ917496:RXL917496 RNN917496:RNP917496 RDR917496:RDT917496 QTV917496:QTX917496 QJZ917496:QKB917496 QAD917496:QAF917496 PQH917496:PQJ917496 PGL917496:PGN917496 OWP917496:OWR917496 OMT917496:OMV917496 OCX917496:OCZ917496 NTB917496:NTD917496 NJF917496:NJH917496 MZJ917496:MZL917496 MPN917496:MPP917496 MFR917496:MFT917496 LVV917496:LVX917496 LLZ917496:LMB917496 LCD917496:LCF917496 KSH917496:KSJ917496 KIL917496:KIN917496 JYP917496:JYR917496 JOT917496:JOV917496 JEX917496:JEZ917496 IVB917496:IVD917496 ILF917496:ILH917496 IBJ917496:IBL917496 HRN917496:HRP917496 HHR917496:HHT917496 GXV917496:GXX917496 GNZ917496:GOB917496 GED917496:GEF917496 FUH917496:FUJ917496 FKL917496:FKN917496 FAP917496:FAR917496 EQT917496:EQV917496 EGX917496:EGZ917496 DXB917496:DXD917496 DNF917496:DNH917496 DDJ917496:DDL917496 CTN917496:CTP917496 CJR917496:CJT917496 BZV917496:BZX917496 BPZ917496:BQB917496 BGD917496:BGF917496 AWH917496:AWJ917496 AML917496:AMN917496 ACP917496:ACR917496 ST917496:SV917496 IX917496:IZ917496 B917496:D917496 WVJ851960:WVL851960 WLN851960:WLP851960 WBR851960:WBT851960 VRV851960:VRX851960 VHZ851960:VIB851960 UYD851960:UYF851960 UOH851960:UOJ851960 UEL851960:UEN851960 TUP851960:TUR851960 TKT851960:TKV851960 TAX851960:TAZ851960 SRB851960:SRD851960 SHF851960:SHH851960 RXJ851960:RXL851960 RNN851960:RNP851960 RDR851960:RDT851960 QTV851960:QTX851960 QJZ851960:QKB851960 QAD851960:QAF851960 PQH851960:PQJ851960 PGL851960:PGN851960 OWP851960:OWR851960 OMT851960:OMV851960 OCX851960:OCZ851960 NTB851960:NTD851960 NJF851960:NJH851960 MZJ851960:MZL851960 MPN851960:MPP851960 MFR851960:MFT851960 LVV851960:LVX851960 LLZ851960:LMB851960 LCD851960:LCF851960 KSH851960:KSJ851960 KIL851960:KIN851960 JYP851960:JYR851960 JOT851960:JOV851960 JEX851960:JEZ851960 IVB851960:IVD851960 ILF851960:ILH851960 IBJ851960:IBL851960 HRN851960:HRP851960 HHR851960:HHT851960 GXV851960:GXX851960 GNZ851960:GOB851960 GED851960:GEF851960 FUH851960:FUJ851960 FKL851960:FKN851960 FAP851960:FAR851960 EQT851960:EQV851960 EGX851960:EGZ851960 DXB851960:DXD851960 DNF851960:DNH851960 DDJ851960:DDL851960 CTN851960:CTP851960 CJR851960:CJT851960 BZV851960:BZX851960 BPZ851960:BQB851960 BGD851960:BGF851960 AWH851960:AWJ851960 AML851960:AMN851960 ACP851960:ACR851960 ST851960:SV851960 IX851960:IZ851960 B851960:D851960 WVJ786424:WVL786424 WLN786424:WLP786424 WBR786424:WBT786424 VRV786424:VRX786424 VHZ786424:VIB786424 UYD786424:UYF786424 UOH786424:UOJ786424 UEL786424:UEN786424 TUP786424:TUR786424 TKT786424:TKV786424 TAX786424:TAZ786424 SRB786424:SRD786424 SHF786424:SHH786424 RXJ786424:RXL786424 RNN786424:RNP786424 RDR786424:RDT786424 QTV786424:QTX786424 QJZ786424:QKB786424 QAD786424:QAF786424 PQH786424:PQJ786424 PGL786424:PGN786424 OWP786424:OWR786424 OMT786424:OMV786424 OCX786424:OCZ786424 NTB786424:NTD786424 NJF786424:NJH786424 MZJ786424:MZL786424 MPN786424:MPP786424 MFR786424:MFT786424 LVV786424:LVX786424 LLZ786424:LMB786424 LCD786424:LCF786424 KSH786424:KSJ786424 KIL786424:KIN786424 JYP786424:JYR786424 JOT786424:JOV786424 JEX786424:JEZ786424 IVB786424:IVD786424 ILF786424:ILH786424 IBJ786424:IBL786424 HRN786424:HRP786424 HHR786424:HHT786424 GXV786424:GXX786424 GNZ786424:GOB786424 GED786424:GEF786424 FUH786424:FUJ786424 FKL786424:FKN786424 FAP786424:FAR786424 EQT786424:EQV786424 EGX786424:EGZ786424 DXB786424:DXD786424 DNF786424:DNH786424 DDJ786424:DDL786424 CTN786424:CTP786424 CJR786424:CJT786424 BZV786424:BZX786424 BPZ786424:BQB786424 BGD786424:BGF786424 AWH786424:AWJ786424 AML786424:AMN786424 ACP786424:ACR786424 ST786424:SV786424 IX786424:IZ786424 B786424:D786424 WVJ720888:WVL720888 WLN720888:WLP720888 WBR720888:WBT720888 VRV720888:VRX720888 VHZ720888:VIB720888 UYD720888:UYF720888 UOH720888:UOJ720888 UEL720888:UEN720888 TUP720888:TUR720888 TKT720888:TKV720888 TAX720888:TAZ720888 SRB720888:SRD720888 SHF720888:SHH720888 RXJ720888:RXL720888 RNN720888:RNP720888 RDR720888:RDT720888 QTV720888:QTX720888 QJZ720888:QKB720888 QAD720888:QAF720888 PQH720888:PQJ720888 PGL720888:PGN720888 OWP720888:OWR720888 OMT720888:OMV720888 OCX720888:OCZ720888 NTB720888:NTD720888 NJF720888:NJH720888 MZJ720888:MZL720888 MPN720888:MPP720888 MFR720888:MFT720888 LVV720888:LVX720888 LLZ720888:LMB720888 LCD720888:LCF720888 KSH720888:KSJ720888 KIL720888:KIN720888 JYP720888:JYR720888 JOT720888:JOV720888 JEX720888:JEZ720888 IVB720888:IVD720888 ILF720888:ILH720888 IBJ720888:IBL720888 HRN720888:HRP720888 HHR720888:HHT720888 GXV720888:GXX720888 GNZ720888:GOB720888 GED720888:GEF720888 FUH720888:FUJ720888 FKL720888:FKN720888 FAP720888:FAR720888 EQT720888:EQV720888 EGX720888:EGZ720888 DXB720888:DXD720888 DNF720888:DNH720888 DDJ720888:DDL720888 CTN720888:CTP720888 CJR720888:CJT720888 BZV720888:BZX720888 BPZ720888:BQB720888 BGD720888:BGF720888 AWH720888:AWJ720888 AML720888:AMN720888 ACP720888:ACR720888 ST720888:SV720888 IX720888:IZ720888 B720888:D720888 WVJ655352:WVL655352 WLN655352:WLP655352 WBR655352:WBT655352 VRV655352:VRX655352 VHZ655352:VIB655352 UYD655352:UYF655352 UOH655352:UOJ655352 UEL655352:UEN655352 TUP655352:TUR655352 TKT655352:TKV655352 TAX655352:TAZ655352 SRB655352:SRD655352 SHF655352:SHH655352 RXJ655352:RXL655352 RNN655352:RNP655352 RDR655352:RDT655352 QTV655352:QTX655352 QJZ655352:QKB655352 QAD655352:QAF655352 PQH655352:PQJ655352 PGL655352:PGN655352 OWP655352:OWR655352 OMT655352:OMV655352 OCX655352:OCZ655352 NTB655352:NTD655352 NJF655352:NJH655352 MZJ655352:MZL655352 MPN655352:MPP655352 MFR655352:MFT655352 LVV655352:LVX655352 LLZ655352:LMB655352 LCD655352:LCF655352 KSH655352:KSJ655352 KIL655352:KIN655352 JYP655352:JYR655352 JOT655352:JOV655352 JEX655352:JEZ655352 IVB655352:IVD655352 ILF655352:ILH655352 IBJ655352:IBL655352 HRN655352:HRP655352 HHR655352:HHT655352 GXV655352:GXX655352 GNZ655352:GOB655352 GED655352:GEF655352 FUH655352:FUJ655352 FKL655352:FKN655352 FAP655352:FAR655352 EQT655352:EQV655352 EGX655352:EGZ655352 DXB655352:DXD655352 DNF655352:DNH655352 DDJ655352:DDL655352 CTN655352:CTP655352 CJR655352:CJT655352 BZV655352:BZX655352 BPZ655352:BQB655352 BGD655352:BGF655352 AWH655352:AWJ655352 AML655352:AMN655352 ACP655352:ACR655352 ST655352:SV655352 IX655352:IZ655352 B655352:D655352 WVJ589816:WVL589816 WLN589816:WLP589816 WBR589816:WBT589816 VRV589816:VRX589816 VHZ589816:VIB589816 UYD589816:UYF589816 UOH589816:UOJ589816 UEL589816:UEN589816 TUP589816:TUR589816 TKT589816:TKV589816 TAX589816:TAZ589816 SRB589816:SRD589816 SHF589816:SHH589816 RXJ589816:RXL589816 RNN589816:RNP589816 RDR589816:RDT589816 QTV589816:QTX589816 QJZ589816:QKB589816 QAD589816:QAF589816 PQH589816:PQJ589816 PGL589816:PGN589816 OWP589816:OWR589816 OMT589816:OMV589816 OCX589816:OCZ589816 NTB589816:NTD589816 NJF589816:NJH589816 MZJ589816:MZL589816 MPN589816:MPP589816 MFR589816:MFT589816 LVV589816:LVX589816 LLZ589816:LMB589816 LCD589816:LCF589816 KSH589816:KSJ589816 KIL589816:KIN589816 JYP589816:JYR589816 JOT589816:JOV589816 JEX589816:JEZ589816 IVB589816:IVD589816 ILF589816:ILH589816 IBJ589816:IBL589816 HRN589816:HRP589816 HHR589816:HHT589816 GXV589816:GXX589816 GNZ589816:GOB589816 GED589816:GEF589816 FUH589816:FUJ589816 FKL589816:FKN589816 FAP589816:FAR589816 EQT589816:EQV589816 EGX589816:EGZ589816 DXB589816:DXD589816 DNF589816:DNH589816 DDJ589816:DDL589816 CTN589816:CTP589816 CJR589816:CJT589816 BZV589816:BZX589816 BPZ589816:BQB589816 BGD589816:BGF589816 AWH589816:AWJ589816 AML589816:AMN589816 ACP589816:ACR589816 ST589816:SV589816 IX589816:IZ589816 B589816:D589816 WVJ524280:WVL524280 WLN524280:WLP524280 WBR524280:WBT524280 VRV524280:VRX524280 VHZ524280:VIB524280 UYD524280:UYF524280 UOH524280:UOJ524280 UEL524280:UEN524280 TUP524280:TUR524280 TKT524280:TKV524280 TAX524280:TAZ524280 SRB524280:SRD524280 SHF524280:SHH524280 RXJ524280:RXL524280 RNN524280:RNP524280 RDR524280:RDT524280 QTV524280:QTX524280 QJZ524280:QKB524280 QAD524280:QAF524280 PQH524280:PQJ524280 PGL524280:PGN524280 OWP524280:OWR524280 OMT524280:OMV524280 OCX524280:OCZ524280 NTB524280:NTD524280 NJF524280:NJH524280 MZJ524280:MZL524280 MPN524280:MPP524280 MFR524280:MFT524280 LVV524280:LVX524280 LLZ524280:LMB524280 LCD524280:LCF524280 KSH524280:KSJ524280 KIL524280:KIN524280 JYP524280:JYR524280 JOT524280:JOV524280 JEX524280:JEZ524280 IVB524280:IVD524280 ILF524280:ILH524280 IBJ524280:IBL524280 HRN524280:HRP524280 HHR524280:HHT524280 GXV524280:GXX524280 GNZ524280:GOB524280 GED524280:GEF524280 FUH524280:FUJ524280 FKL524280:FKN524280 FAP524280:FAR524280 EQT524280:EQV524280 EGX524280:EGZ524280 DXB524280:DXD524280 DNF524280:DNH524280 DDJ524280:DDL524280 CTN524280:CTP524280 CJR524280:CJT524280 BZV524280:BZX524280 BPZ524280:BQB524280 BGD524280:BGF524280 AWH524280:AWJ524280 AML524280:AMN524280 ACP524280:ACR524280 ST524280:SV524280 IX524280:IZ524280 B524280:D524280 WVJ458744:WVL458744 WLN458744:WLP458744 WBR458744:WBT458744 VRV458744:VRX458744 VHZ458744:VIB458744 UYD458744:UYF458744 UOH458744:UOJ458744 UEL458744:UEN458744 TUP458744:TUR458744 TKT458744:TKV458744 TAX458744:TAZ458744 SRB458744:SRD458744 SHF458744:SHH458744 RXJ458744:RXL458744 RNN458744:RNP458744 RDR458744:RDT458744 QTV458744:QTX458744 QJZ458744:QKB458744 QAD458744:QAF458744 PQH458744:PQJ458744 PGL458744:PGN458744 OWP458744:OWR458744 OMT458744:OMV458744 OCX458744:OCZ458744 NTB458744:NTD458744 NJF458744:NJH458744 MZJ458744:MZL458744 MPN458744:MPP458744 MFR458744:MFT458744 LVV458744:LVX458744 LLZ458744:LMB458744 LCD458744:LCF458744 KSH458744:KSJ458744 KIL458744:KIN458744 JYP458744:JYR458744 JOT458744:JOV458744 JEX458744:JEZ458744 IVB458744:IVD458744 ILF458744:ILH458744 IBJ458744:IBL458744 HRN458744:HRP458744 HHR458744:HHT458744 GXV458744:GXX458744 GNZ458744:GOB458744 GED458744:GEF458744 FUH458744:FUJ458744 FKL458744:FKN458744 FAP458744:FAR458744 EQT458744:EQV458744 EGX458744:EGZ458744 DXB458744:DXD458744 DNF458744:DNH458744 DDJ458744:DDL458744 CTN458744:CTP458744 CJR458744:CJT458744 BZV458744:BZX458744 BPZ458744:BQB458744 BGD458744:BGF458744 AWH458744:AWJ458744 AML458744:AMN458744 ACP458744:ACR458744 ST458744:SV458744 IX458744:IZ458744 B458744:D458744 WVJ393208:WVL393208 WLN393208:WLP393208 WBR393208:WBT393208 VRV393208:VRX393208 VHZ393208:VIB393208 UYD393208:UYF393208 UOH393208:UOJ393208 UEL393208:UEN393208 TUP393208:TUR393208 TKT393208:TKV393208 TAX393208:TAZ393208 SRB393208:SRD393208 SHF393208:SHH393208 RXJ393208:RXL393208 RNN393208:RNP393208 RDR393208:RDT393208 QTV393208:QTX393208 QJZ393208:QKB393208 QAD393208:QAF393208 PQH393208:PQJ393208 PGL393208:PGN393208 OWP393208:OWR393208 OMT393208:OMV393208 OCX393208:OCZ393208 NTB393208:NTD393208 NJF393208:NJH393208 MZJ393208:MZL393208 MPN393208:MPP393208 MFR393208:MFT393208 LVV393208:LVX393208 LLZ393208:LMB393208 LCD393208:LCF393208 KSH393208:KSJ393208 KIL393208:KIN393208 JYP393208:JYR393208 JOT393208:JOV393208 JEX393208:JEZ393208 IVB393208:IVD393208 ILF393208:ILH393208 IBJ393208:IBL393208 HRN393208:HRP393208 HHR393208:HHT393208 GXV393208:GXX393208 GNZ393208:GOB393208 GED393208:GEF393208 FUH393208:FUJ393208 FKL393208:FKN393208 FAP393208:FAR393208 EQT393208:EQV393208 EGX393208:EGZ393208 DXB393208:DXD393208 DNF393208:DNH393208 DDJ393208:DDL393208 CTN393208:CTP393208 CJR393208:CJT393208 BZV393208:BZX393208 BPZ393208:BQB393208 BGD393208:BGF393208 AWH393208:AWJ393208 AML393208:AMN393208 ACP393208:ACR393208 ST393208:SV393208 IX393208:IZ393208 B393208:D393208 WVJ327672:WVL327672 WLN327672:WLP327672 WBR327672:WBT327672 VRV327672:VRX327672 VHZ327672:VIB327672 UYD327672:UYF327672 UOH327672:UOJ327672 UEL327672:UEN327672 TUP327672:TUR327672 TKT327672:TKV327672 TAX327672:TAZ327672 SRB327672:SRD327672 SHF327672:SHH327672 RXJ327672:RXL327672 RNN327672:RNP327672 RDR327672:RDT327672 QTV327672:QTX327672 QJZ327672:QKB327672 QAD327672:QAF327672 PQH327672:PQJ327672 PGL327672:PGN327672 OWP327672:OWR327672 OMT327672:OMV327672 OCX327672:OCZ327672 NTB327672:NTD327672 NJF327672:NJH327672 MZJ327672:MZL327672 MPN327672:MPP327672 MFR327672:MFT327672 LVV327672:LVX327672 LLZ327672:LMB327672 LCD327672:LCF327672 KSH327672:KSJ327672 KIL327672:KIN327672 JYP327672:JYR327672 JOT327672:JOV327672 JEX327672:JEZ327672 IVB327672:IVD327672 ILF327672:ILH327672 IBJ327672:IBL327672 HRN327672:HRP327672 HHR327672:HHT327672 GXV327672:GXX327672 GNZ327672:GOB327672 GED327672:GEF327672 FUH327672:FUJ327672 FKL327672:FKN327672 FAP327672:FAR327672 EQT327672:EQV327672 EGX327672:EGZ327672 DXB327672:DXD327672 DNF327672:DNH327672 DDJ327672:DDL327672 CTN327672:CTP327672 CJR327672:CJT327672 BZV327672:BZX327672 BPZ327672:BQB327672 BGD327672:BGF327672 AWH327672:AWJ327672 AML327672:AMN327672 ACP327672:ACR327672 ST327672:SV327672 IX327672:IZ327672 B327672:D327672 WVJ262136:WVL262136 WLN262136:WLP262136 WBR262136:WBT262136 VRV262136:VRX262136 VHZ262136:VIB262136 UYD262136:UYF262136 UOH262136:UOJ262136 UEL262136:UEN262136 TUP262136:TUR262136 TKT262136:TKV262136 TAX262136:TAZ262136 SRB262136:SRD262136 SHF262136:SHH262136 RXJ262136:RXL262136 RNN262136:RNP262136 RDR262136:RDT262136 QTV262136:QTX262136 QJZ262136:QKB262136 QAD262136:QAF262136 PQH262136:PQJ262136 PGL262136:PGN262136 OWP262136:OWR262136 OMT262136:OMV262136 OCX262136:OCZ262136 NTB262136:NTD262136 NJF262136:NJH262136 MZJ262136:MZL262136 MPN262136:MPP262136 MFR262136:MFT262136 LVV262136:LVX262136 LLZ262136:LMB262136 LCD262136:LCF262136 KSH262136:KSJ262136 KIL262136:KIN262136 JYP262136:JYR262136 JOT262136:JOV262136 JEX262136:JEZ262136 IVB262136:IVD262136 ILF262136:ILH262136 IBJ262136:IBL262136 HRN262136:HRP262136 HHR262136:HHT262136 GXV262136:GXX262136 GNZ262136:GOB262136 GED262136:GEF262136 FUH262136:FUJ262136 FKL262136:FKN262136 FAP262136:FAR262136 EQT262136:EQV262136 EGX262136:EGZ262136 DXB262136:DXD262136 DNF262136:DNH262136 DDJ262136:DDL262136 CTN262136:CTP262136 CJR262136:CJT262136 BZV262136:BZX262136 BPZ262136:BQB262136 BGD262136:BGF262136 AWH262136:AWJ262136 AML262136:AMN262136 ACP262136:ACR262136 ST262136:SV262136 IX262136:IZ262136 B262136:D262136 WVJ196600:WVL196600 WLN196600:WLP196600 WBR196600:WBT196600 VRV196600:VRX196600 VHZ196600:VIB196600 UYD196600:UYF196600 UOH196600:UOJ196600 UEL196600:UEN196600 TUP196600:TUR196600 TKT196600:TKV196600 TAX196600:TAZ196600 SRB196600:SRD196600 SHF196600:SHH196600 RXJ196600:RXL196600 RNN196600:RNP196600 RDR196600:RDT196600 QTV196600:QTX196600 QJZ196600:QKB196600 QAD196600:QAF196600 PQH196600:PQJ196600 PGL196600:PGN196600 OWP196600:OWR196600 OMT196600:OMV196600 OCX196600:OCZ196600 NTB196600:NTD196600 NJF196600:NJH196600 MZJ196600:MZL196600 MPN196600:MPP196600 MFR196600:MFT196600 LVV196600:LVX196600 LLZ196600:LMB196600 LCD196600:LCF196600 KSH196600:KSJ196600 KIL196600:KIN196600 JYP196600:JYR196600 JOT196600:JOV196600 JEX196600:JEZ196600 IVB196600:IVD196600 ILF196600:ILH196600 IBJ196600:IBL196600 HRN196600:HRP196600 HHR196600:HHT196600 GXV196600:GXX196600 GNZ196600:GOB196600 GED196600:GEF196600 FUH196600:FUJ196600 FKL196600:FKN196600 FAP196600:FAR196600 EQT196600:EQV196600 EGX196600:EGZ196600 DXB196600:DXD196600 DNF196600:DNH196600 DDJ196600:DDL196600 CTN196600:CTP196600 CJR196600:CJT196600 BZV196600:BZX196600 BPZ196600:BQB196600 BGD196600:BGF196600 AWH196600:AWJ196600 AML196600:AMN196600 ACP196600:ACR196600 ST196600:SV196600 IX196600:IZ196600 B196600:D196600 WVJ131064:WVL131064 WLN131064:WLP131064 WBR131064:WBT131064 VRV131064:VRX131064 VHZ131064:VIB131064 UYD131064:UYF131064 UOH131064:UOJ131064 UEL131064:UEN131064 TUP131064:TUR131064 TKT131064:TKV131064 TAX131064:TAZ131064 SRB131064:SRD131064 SHF131064:SHH131064 RXJ131064:RXL131064 RNN131064:RNP131064 RDR131064:RDT131064 QTV131064:QTX131064 QJZ131064:QKB131064 QAD131064:QAF131064 PQH131064:PQJ131064 PGL131064:PGN131064 OWP131064:OWR131064 OMT131064:OMV131064 OCX131064:OCZ131064 NTB131064:NTD131064 NJF131064:NJH131064 MZJ131064:MZL131064 MPN131064:MPP131064 MFR131064:MFT131064 LVV131064:LVX131064 LLZ131064:LMB131064 LCD131064:LCF131064 KSH131064:KSJ131064 KIL131064:KIN131064 JYP131064:JYR131064 JOT131064:JOV131064 JEX131064:JEZ131064 IVB131064:IVD131064 ILF131064:ILH131064 IBJ131064:IBL131064 HRN131064:HRP131064 HHR131064:HHT131064 GXV131064:GXX131064 GNZ131064:GOB131064 GED131064:GEF131064 FUH131064:FUJ131064 FKL131064:FKN131064 FAP131064:FAR131064 EQT131064:EQV131064 EGX131064:EGZ131064 DXB131064:DXD131064 DNF131064:DNH131064 DDJ131064:DDL131064 CTN131064:CTP131064 CJR131064:CJT131064 BZV131064:BZX131064 BPZ131064:BQB131064 BGD131064:BGF131064 AWH131064:AWJ131064 AML131064:AMN131064 ACP131064:ACR131064 ST131064:SV131064 IX131064:IZ131064 B131064:D131064 WVJ65528:WVL65528 WLN65528:WLP65528 WBR65528:WBT65528 VRV65528:VRX65528 VHZ65528:VIB65528 UYD65528:UYF65528 UOH65528:UOJ65528 UEL65528:UEN65528 TUP65528:TUR65528 TKT65528:TKV65528 TAX65528:TAZ65528 SRB65528:SRD65528 SHF65528:SHH65528 RXJ65528:RXL65528 RNN65528:RNP65528 RDR65528:RDT65528 QTV65528:QTX65528 QJZ65528:QKB65528 QAD65528:QAF65528 PQH65528:PQJ65528 PGL65528:PGN65528 OWP65528:OWR65528 OMT65528:OMV65528 OCX65528:OCZ65528 NTB65528:NTD65528 NJF65528:NJH65528 MZJ65528:MZL65528 MPN65528:MPP65528 MFR65528:MFT65528 LVV65528:LVX65528 LLZ65528:LMB65528 LCD65528:LCF65528 KSH65528:KSJ65528 KIL65528:KIN65528 JYP65528:JYR65528 JOT65528:JOV65528 JEX65528:JEZ65528 IVB65528:IVD65528 ILF65528:ILH65528 IBJ65528:IBL65528 HRN65528:HRP65528 HHR65528:HHT65528 GXV65528:GXX65528 GNZ65528:GOB65528 GED65528:GEF65528 FUH65528:FUJ65528 FKL65528:FKN65528 FAP65528:FAR65528 EQT65528:EQV65528 EGX65528:EGZ65528 DXB65528:DXD65528 DNF65528:DNH65528 DDJ65528:DDL65528 CTN65528:CTP65528 CJR65528:CJT65528 BZV65528:BZX65528 BPZ65528:BQB65528 BGD65528:BGF65528 AWH65528:AWJ65528 AML65528:AMN65528 ACP65528:ACR65528 ST65528:SV65528 IX65528:IZ65528 WVJ4:WVL4 WLN4:WLP4 WBR4:WBT4 VRV4:VRX4 VHZ4:VIB4 UYD4:UYF4 UOH4:UOJ4 UEL4:UEN4 TUP4:TUR4 TKT4:TKV4 TAX4:TAZ4 SRB4:SRD4 SHF4:SHH4 RXJ4:RXL4 RNN4:RNP4 RDR4:RDT4 QTV4:QTX4 QJZ4:QKB4 QAD4:QAF4 PQH4:PQJ4 PGL4:PGN4 OWP4:OWR4 OMT4:OMV4 OCX4:OCZ4 NTB4:NTD4 NJF4:NJH4 MZJ4:MZL4 MPN4:MPP4 MFR4:MFT4 LVV4:LVX4 LLZ4:LMB4 LCD4:LCF4 KSH4:KSJ4 KIL4:KIN4 JYP4:JYR4 JOT4:JOV4 JEX4:JEZ4 IVB4:IVD4 ILF4:ILH4 IBJ4:IBL4 HRN4:HRP4 HHR4:HHT4 GXV4:GXX4 GNZ4:GOB4 GED4:GEF4 FUH4:FUJ4 FKL4:FKN4 FAP4:FAR4 EQT4:EQV4 EGX4:EGZ4 DXB4:DXD4 DNF4:DNH4 DDJ4:DDL4 CTN4:CTP4 CJR4:CJT4 BZV4:BZX4 BPZ4:BQB4 BGD4:BGF4 AWH4:AWJ4 AML4:AMN4 ACP4:ACR4 ST4:SV4 IX4:IZ4">
      <formula1>$B$10:$B$97</formula1>
    </dataValidation>
    <dataValidation type="list" allowBlank="1" showInputMessage="1" showErrorMessage="1" prompt="Select the County of Residence to determine the Regional Variance Factor for this service." sqref="B4:D4">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zoomScaleNormal="100" workbookViewId="0">
      <selection activeCell="G29" sqref="G29"/>
    </sheetView>
  </sheetViews>
  <sheetFormatPr defaultRowHeight="12.75" x14ac:dyDescent="0.2"/>
  <cols>
    <col min="1" max="1" width="37.85546875" style="3" customWidth="1"/>
    <col min="2" max="2" width="20.7109375" style="3" bestFit="1" customWidth="1"/>
    <col min="3" max="3" width="12.7109375" style="3" bestFit="1" customWidth="1"/>
    <col min="4" max="4" width="15.85546875" style="3" customWidth="1"/>
    <col min="5" max="5" width="10.28515625" style="85" bestFit="1" customWidth="1"/>
    <col min="6" max="6" width="11.28515625" style="3" bestFit="1" customWidth="1"/>
    <col min="7" max="16384" width="9.140625" style="3"/>
  </cols>
  <sheetData>
    <row r="1" spans="1:6" ht="15" x14ac:dyDescent="0.2">
      <c r="A1" s="26" t="s">
        <v>216</v>
      </c>
      <c r="D1" s="24"/>
      <c r="F1" s="24"/>
    </row>
    <row r="2" spans="1:6" x14ac:dyDescent="0.2">
      <c r="A2" s="24"/>
      <c r="B2" s="24"/>
      <c r="C2" s="24"/>
      <c r="D2" s="24"/>
      <c r="F2" s="24"/>
    </row>
    <row r="3" spans="1:6" x14ac:dyDescent="0.2">
      <c r="A3" s="7" t="s">
        <v>9</v>
      </c>
      <c r="B3" s="24"/>
      <c r="C3" s="24"/>
      <c r="D3" s="7" t="s">
        <v>52</v>
      </c>
      <c r="F3" s="24"/>
    </row>
    <row r="4" spans="1:6" x14ac:dyDescent="0.2">
      <c r="A4" s="27" t="s">
        <v>24</v>
      </c>
      <c r="B4" s="25">
        <f>'Direct Staffing'!C24</f>
        <v>22.186500000000002</v>
      </c>
      <c r="D4" s="28">
        <f>B4</f>
        <v>22.186500000000002</v>
      </c>
      <c r="F4" s="24"/>
    </row>
    <row r="5" spans="1:6" x14ac:dyDescent="0.2">
      <c r="A5" s="24"/>
      <c r="B5" s="24"/>
      <c r="C5" s="24"/>
      <c r="D5" s="24"/>
      <c r="F5" s="24"/>
    </row>
    <row r="6" spans="1:6" x14ac:dyDescent="0.2">
      <c r="A6" s="7" t="s">
        <v>25</v>
      </c>
      <c r="B6" s="24"/>
      <c r="C6" s="24"/>
      <c r="D6" s="24"/>
      <c r="F6" s="24"/>
    </row>
    <row r="7" spans="1:6" x14ac:dyDescent="0.2">
      <c r="A7" s="27" t="s">
        <v>26</v>
      </c>
      <c r="B7" s="34">
        <f>'Program Plan Support'!C10</f>
        <v>0.155</v>
      </c>
      <c r="D7" s="28">
        <f>ROUND(B7*D4,2)</f>
        <v>3.44</v>
      </c>
      <c r="F7" s="24"/>
    </row>
    <row r="8" spans="1:6" x14ac:dyDescent="0.2">
      <c r="A8" s="24"/>
      <c r="B8" s="24"/>
      <c r="C8" s="24"/>
      <c r="D8" s="24"/>
      <c r="F8" s="24"/>
    </row>
    <row r="9" spans="1:6" x14ac:dyDescent="0.2">
      <c r="A9" s="7" t="s">
        <v>0</v>
      </c>
      <c r="B9" s="24"/>
      <c r="C9" s="24"/>
      <c r="D9" s="24"/>
      <c r="F9" s="24"/>
    </row>
    <row r="10" spans="1:6" x14ac:dyDescent="0.2">
      <c r="A10" s="27" t="s">
        <v>8</v>
      </c>
      <c r="B10" s="35">
        <f>'Emp. Related Exp.'!C19</f>
        <v>0.23599999999999999</v>
      </c>
      <c r="C10" s="28"/>
      <c r="D10" s="28">
        <f>ROUND(B10*(D4+D7),2)</f>
        <v>6.05</v>
      </c>
      <c r="F10" s="24"/>
    </row>
    <row r="11" spans="1:6" ht="16.5" customHeight="1" x14ac:dyDescent="0.2">
      <c r="A11" s="24"/>
      <c r="B11" s="24"/>
      <c r="C11" s="24"/>
      <c r="D11" s="24"/>
      <c r="F11" s="24"/>
    </row>
    <row r="12" spans="1:6" x14ac:dyDescent="0.2">
      <c r="A12" s="7" t="s">
        <v>29</v>
      </c>
      <c r="B12" s="24"/>
      <c r="C12" s="24"/>
      <c r="D12" s="24"/>
      <c r="F12" s="24"/>
    </row>
    <row r="13" spans="1:6" x14ac:dyDescent="0.2">
      <c r="A13" s="29" t="s">
        <v>30</v>
      </c>
      <c r="B13" s="91">
        <f>'Client Programming &amp; Supports'!C5</f>
        <v>4.7E-2</v>
      </c>
      <c r="D13" s="6">
        <f>ROUND((D4+D7+D10)*B13,2)</f>
        <v>1.49</v>
      </c>
      <c r="F13" s="24"/>
    </row>
    <row r="14" spans="1:6" x14ac:dyDescent="0.2">
      <c r="A14" s="24"/>
      <c r="B14" s="24"/>
      <c r="C14" s="24"/>
      <c r="D14" s="24"/>
      <c r="F14" s="24"/>
    </row>
    <row r="15" spans="1:6" x14ac:dyDescent="0.2">
      <c r="A15" s="7" t="s">
        <v>45</v>
      </c>
      <c r="B15" s="24"/>
      <c r="C15" s="24"/>
      <c r="D15" s="24"/>
      <c r="F15" s="24"/>
    </row>
    <row r="16" spans="1:6" x14ac:dyDescent="0.2">
      <c r="A16" s="27" t="s">
        <v>46</v>
      </c>
      <c r="B16" s="42">
        <f>'Program Related Expenses'!E13</f>
        <v>0.23250000000000001</v>
      </c>
      <c r="C16" s="28"/>
      <c r="D16" s="28">
        <f>E16-(D4+D10+D7+D13)</f>
        <v>10.043499999999995</v>
      </c>
      <c r="E16" s="85">
        <f>ROUND((D4+D10+D7+D13)/(1-B16),2)</f>
        <v>43.21</v>
      </c>
      <c r="F16" s="24"/>
    </row>
    <row r="17" spans="1:7" x14ac:dyDescent="0.2">
      <c r="A17" s="73"/>
      <c r="B17" s="74"/>
      <c r="C17" s="28"/>
      <c r="D17" s="28"/>
      <c r="F17" s="24"/>
    </row>
    <row r="18" spans="1:7" s="80" customFormat="1" x14ac:dyDescent="0.2">
      <c r="A18" s="75" t="s">
        <v>211</v>
      </c>
      <c r="B18" s="76"/>
      <c r="C18" s="77"/>
      <c r="D18" s="77"/>
      <c r="E18" s="85"/>
      <c r="F18" s="78"/>
      <c r="G18" s="79"/>
    </row>
    <row r="19" spans="1:7" s="80" customFormat="1" x14ac:dyDescent="0.2">
      <c r="A19" s="81" t="s">
        <v>212</v>
      </c>
      <c r="B19" s="82" t="str">
        <f>'Regional Variance Factor'!B7</f>
        <v>-</v>
      </c>
      <c r="C19" s="79"/>
      <c r="D19" s="83" t="str">
        <f>IF((B19&lt;&gt;"-"),((E16*B19)-E16),"Select County")</f>
        <v>Select County</v>
      </c>
      <c r="E19" s="85"/>
      <c r="F19" s="78"/>
      <c r="G19" s="84"/>
    </row>
    <row r="20" spans="1:7" x14ac:dyDescent="0.2">
      <c r="A20" s="24"/>
      <c r="B20" s="24"/>
      <c r="C20" s="24"/>
      <c r="D20" s="24"/>
      <c r="F20" s="24"/>
    </row>
    <row r="21" spans="1:7" x14ac:dyDescent="0.2">
      <c r="A21" s="30" t="s">
        <v>71</v>
      </c>
      <c r="B21" s="25" t="str">
        <f>D21</f>
        <v>Select County</v>
      </c>
      <c r="D21" s="6" t="str">
        <f>IF((B19&lt;&gt;"-"),E16+D19,"Select County")</f>
        <v>Select County</v>
      </c>
      <c r="F21" s="24"/>
    </row>
    <row r="22" spans="1:7" x14ac:dyDescent="0.2">
      <c r="A22" s="24"/>
      <c r="B22" s="24"/>
      <c r="C22" s="24"/>
      <c r="D22" s="24"/>
      <c r="F22" s="24"/>
    </row>
    <row r="23" spans="1:7" x14ac:dyDescent="0.2">
      <c r="A23" s="30" t="s">
        <v>50</v>
      </c>
      <c r="B23" s="43" t="str">
        <f>IF((B19&lt;&gt;"-"),ROUND(B21/4,2),"Select County")</f>
        <v>Select County</v>
      </c>
      <c r="C23" s="24"/>
      <c r="D23" s="24"/>
      <c r="F23" s="24"/>
    </row>
    <row r="24" spans="1:7" ht="15.75" customHeight="1" x14ac:dyDescent="0.2"/>
    <row r="25" spans="1:7" x14ac:dyDescent="0.2">
      <c r="A25" s="7" t="s">
        <v>68</v>
      </c>
      <c r="B25" s="56">
        <v>1</v>
      </c>
    </row>
    <row r="26" spans="1:7" x14ac:dyDescent="0.2">
      <c r="A26" s="51" t="s">
        <v>69</v>
      </c>
      <c r="B26" s="54" t="str">
        <f>IF((B19&lt;&gt;"-"),B33-B21,"-")</f>
        <v>-</v>
      </c>
      <c r="D26" s="28"/>
    </row>
    <row r="27" spans="1:7" x14ac:dyDescent="0.2">
      <c r="A27" s="51" t="s">
        <v>70</v>
      </c>
      <c r="B27" s="54" t="str">
        <f>IF((B19&lt;&gt;"-"),B34-B23,"-")</f>
        <v>-</v>
      </c>
      <c r="D27" s="28"/>
    </row>
    <row r="29" spans="1:7" x14ac:dyDescent="0.2">
      <c r="A29" s="7" t="s">
        <v>80</v>
      </c>
    </row>
    <row r="30" spans="1:7" x14ac:dyDescent="0.2">
      <c r="A30" s="51" t="s">
        <v>80</v>
      </c>
      <c r="B30" s="29">
        <f>IF('Direct Staffing'!C27='Direct Staffing'!I27,1,IF('Direct Staffing'!C27='Direct Staffing'!I28,2,IF('Direct Staffing'!C27='Direct Staffing'!I29,3,IF('Direct Staffing'!C27='Direct Staffing'!I30,4,IF('Direct Staffing'!C27='Direct Staffing'!I31,5,IF('Direct Staffing'!C27='Direct Staffing'!I32,6,""))))))</f>
        <v>1</v>
      </c>
    </row>
    <row r="32" spans="1:7" x14ac:dyDescent="0.2">
      <c r="A32" s="7" t="s">
        <v>236</v>
      </c>
    </row>
    <row r="33" spans="1:4" x14ac:dyDescent="0.2">
      <c r="A33" s="51" t="s">
        <v>85</v>
      </c>
      <c r="B33" s="55" t="str">
        <f>IF((B19&lt;&gt;"-"),ROUND((B25*B21)/B30,4),"Select County")</f>
        <v>Select County</v>
      </c>
    </row>
    <row r="34" spans="1:4" x14ac:dyDescent="0.2">
      <c r="A34" s="51" t="s">
        <v>86</v>
      </c>
      <c r="B34" s="55" t="str">
        <f>IF((B19&lt;&gt;"-"),ROUND((B25*B23)/B30,4),"Select County")</f>
        <v>Select County</v>
      </c>
      <c r="D34" s="3" t="s">
        <v>92</v>
      </c>
    </row>
    <row r="36" spans="1:4" hidden="1" x14ac:dyDescent="0.2">
      <c r="A36" s="7" t="s">
        <v>87</v>
      </c>
      <c r="B36" s="56">
        <v>0.01</v>
      </c>
    </row>
    <row r="37" spans="1:4" hidden="1" x14ac:dyDescent="0.2">
      <c r="A37" s="51" t="s">
        <v>88</v>
      </c>
      <c r="B37" s="54" t="str">
        <f>IF((B19&lt;&gt;"-"),B33*B36,"-")</f>
        <v>-</v>
      </c>
      <c r="D37" s="28"/>
    </row>
    <row r="38" spans="1:4" hidden="1" x14ac:dyDescent="0.2">
      <c r="A38" s="51" t="s">
        <v>89</v>
      </c>
      <c r="B38" s="54" t="str">
        <f>IF((B19&lt;&gt;"-"),B34*B36,"-")</f>
        <v>-</v>
      </c>
      <c r="D38" s="28"/>
    </row>
    <row r="39" spans="1:4" hidden="1" x14ac:dyDescent="0.2"/>
    <row r="40" spans="1:4" hidden="1" x14ac:dyDescent="0.2">
      <c r="A40" s="7" t="s">
        <v>94</v>
      </c>
    </row>
    <row r="41" spans="1:4" hidden="1" x14ac:dyDescent="0.2">
      <c r="A41" s="51" t="s">
        <v>90</v>
      </c>
      <c r="B41" s="55" t="str">
        <f>IF((B19&lt;&gt;"-"),B33+B37,"-")</f>
        <v>-</v>
      </c>
    </row>
    <row r="42" spans="1:4" hidden="1" x14ac:dyDescent="0.2">
      <c r="A42" s="51" t="s">
        <v>91</v>
      </c>
      <c r="B42" s="55" t="str">
        <f>IF((B19&lt;&gt;"-"),B34+B38,"-")</f>
        <v>-</v>
      </c>
    </row>
    <row r="43" spans="1:4" hidden="1" x14ac:dyDescent="0.2"/>
    <row r="44" spans="1:4" hidden="1" x14ac:dyDescent="0.2">
      <c r="A44" s="7" t="s">
        <v>95</v>
      </c>
      <c r="B44" s="56">
        <v>0.05</v>
      </c>
    </row>
    <row r="45" spans="1:4" hidden="1" x14ac:dyDescent="0.2">
      <c r="A45" s="51" t="s">
        <v>88</v>
      </c>
      <c r="B45" s="54" t="str">
        <f>IF((B19&lt;&gt;"-"),B41*B44,"-")</f>
        <v>-</v>
      </c>
      <c r="D45" s="28"/>
    </row>
    <row r="46" spans="1:4" hidden="1" x14ac:dyDescent="0.2">
      <c r="A46" s="51" t="s">
        <v>89</v>
      </c>
      <c r="B46" s="54" t="str">
        <f>IF((B19&lt;&gt;"-"),B42*B44,"-")</f>
        <v>-</v>
      </c>
      <c r="D46" s="28"/>
    </row>
    <row r="47" spans="1:4" hidden="1" x14ac:dyDescent="0.2"/>
    <row r="48" spans="1:4" hidden="1" x14ac:dyDescent="0.2">
      <c r="A48" s="7" t="s">
        <v>96</v>
      </c>
    </row>
    <row r="49" spans="1:4" hidden="1" x14ac:dyDescent="0.2">
      <c r="A49" s="51" t="s">
        <v>90</v>
      </c>
      <c r="B49" s="55" t="str">
        <f>IF((B19&lt;&gt;"-"),B41+B45,"-")</f>
        <v>-</v>
      </c>
    </row>
    <row r="50" spans="1:4" hidden="1" x14ac:dyDescent="0.2">
      <c r="A50" s="51" t="s">
        <v>91</v>
      </c>
      <c r="B50" s="55" t="str">
        <f>IF((B19&lt;&gt;"-"),B42+B46,"-")</f>
        <v>-</v>
      </c>
    </row>
    <row r="51" spans="1:4" hidden="1" x14ac:dyDescent="0.2"/>
    <row r="52" spans="1:4" hidden="1" x14ac:dyDescent="0.2">
      <c r="A52" s="7" t="s">
        <v>213</v>
      </c>
      <c r="B52" s="56">
        <v>0.01</v>
      </c>
    </row>
    <row r="53" spans="1:4" hidden="1" x14ac:dyDescent="0.2">
      <c r="A53" s="51" t="s">
        <v>88</v>
      </c>
      <c r="B53" s="54" t="str">
        <f>IF((B19&lt;&gt;"-"),B49*B52,"-")</f>
        <v>-</v>
      </c>
      <c r="D53" s="28"/>
    </row>
    <row r="54" spans="1:4" hidden="1" x14ac:dyDescent="0.2">
      <c r="A54" s="51" t="s">
        <v>89</v>
      </c>
      <c r="B54" s="54" t="str">
        <f>IF((B19&lt;&gt;"-"),B50*B52,"-")</f>
        <v>-</v>
      </c>
      <c r="D54" s="28"/>
    </row>
    <row r="55" spans="1:4" hidden="1" x14ac:dyDescent="0.2"/>
    <row r="56" spans="1:4" hidden="1" x14ac:dyDescent="0.2">
      <c r="A56" s="7" t="s">
        <v>102</v>
      </c>
    </row>
    <row r="57" spans="1:4" hidden="1" x14ac:dyDescent="0.2">
      <c r="A57" s="51" t="s">
        <v>90</v>
      </c>
      <c r="B57" s="55" t="str">
        <f>IF((B19&lt;&gt;"-"),B49+B53,"Select County")</f>
        <v>Select County</v>
      </c>
    </row>
    <row r="58" spans="1:4" hidden="1" x14ac:dyDescent="0.2">
      <c r="A58" s="51" t="s">
        <v>91</v>
      </c>
      <c r="B58" s="55" t="str">
        <f>IF((B19&lt;&gt;"-"),B50+B54,"Select County")</f>
        <v>Select County</v>
      </c>
    </row>
  </sheetData>
  <sheetProtection algorithmName="SHA-512" hashValue="0HOEE4tVQgD5CdCJS7WqK+wGW3v4S+yyF+zlQLeEvSq4mGPdj0prDnYGjRfabD4BCF78xDV1ylmykSfs4BOydQ==" saltValue="29Ww2/+IC2AZuFJkB4ob0w==" spinCount="100000" sheet="1" objects="1" scenarios="1"/>
  <phoneticPr fontId="2" type="noConversion"/>
  <dataValidations xWindow="660" yWindow="330" count="31">
    <dataValidation allowBlank="1" showInputMessage="1" showErrorMessage="1" prompt="Total Costs for Staffing per Hour formula is equal to Total Individual Staffing Amount from Direct Staffing sheet" sqref="B4"/>
    <dataValidation allowBlank="1" showInputMessage="1" showErrorMessage="1" prompt="Direct Staffing Rate Calculation formula is equal to Total Costs for Staffing per Hour" sqref="D4"/>
    <dataValidation allowBlank="1" showInputMessage="1" showErrorMessage="1" prompt="Program Support Hourly Standard formula is equal to Total Hourly Program Support Percentage from Program Plan Support sheet" sqref="B7"/>
    <dataValidation allowBlank="1" showInputMessage="1" showErrorMessage="1" prompt="Program Support Rate Calculation formula is Program Support Hourly Standard times Direct Staffing Rate" sqref="D7"/>
    <dataValidation allowBlank="1" showInputMessage="1" showErrorMessage="1" prompt="Total Benefit Percentage formula is Total Employee Related Expense Percentage from Emp. Related Exp. sheet" sqref="B10"/>
    <dataValidation allowBlank="1" showInputMessage="1" showErrorMessage="1" prompt="Employee Related Expenses Rate Calculation formula is Total Benefit Percentage times (Direct Staffing Rate + Program Support Rate)" sqref="D10"/>
    <dataValidation allowBlank="1" showInputMessage="1" showErrorMessage="1" prompt="Client Programming and Supports Standard formula is equal to Client Programming and Supports Percent from Client Programming &amp; Supports sheet" sqref="B13"/>
    <dataValidation allowBlank="1" showInputMessage="1" showErrorMessage="1" prompt="Client Programming and Supports Rate Calculation formula is (Direct Staffing Rate + Program Support Rate + Employee Related Expenses Rate) times Client Programming and Supports Standard" sqref="D13"/>
    <dataValidation allowBlank="1" showInputMessage="1" showErrorMessage="1" prompt="Total Program Related Expenses Percentage formula is equal to Total Program Related Expenses Percent from Program Related Expenses sheet" sqref="B16:B17"/>
    <dataValidation allowBlank="1" showInputMessage="1" showErrorMessage="1" prompt="Hourly Rate Calculation formula is (Direct Staffing Rate + Program Support Rate + Employee Related Expenses Rate + Client Programming and Supports Rate) divided by (1 minus Total Program Related Expenses Percentage)" sqref="D21"/>
    <dataValidation allowBlank="1" showInputMessage="1" showErrorMessage="1" prompt="Program Related Expenses Rate Calculation formula is Hourly Rate minus (Direct Staffing Rate + Program Support Rate + Employee Related Expenses Rate + Client Programming and Supports Standard Rate)" sqref="D16:D17"/>
    <dataValidation allowBlank="1" showInputMessage="1" showErrorMessage="1" prompt="Hourly Rate formula is equal to Hourly Rate Calculation" sqref="B21"/>
    <dataValidation allowBlank="1" showInputMessage="1" showErrorMessage="1" prompt="15 Minute Unit Rate formula is Hourly Rate divided by 4" sqref="B23"/>
    <dataValidation allowBlank="1" showInputMessage="1" showErrorMessage="1" prompt="Hourly Cost of Living Adjustment formula is Original Total Hourly Rate multiplied by the COLA" sqref="B53"/>
    <dataValidation allowBlank="1" showInputMessage="1" showErrorMessage="1" prompt="Budget Neutrality Rate" sqref="WVJ18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dataValidation allowBlank="1" showInputMessage="1" showErrorMessage="1" prompt="Staffing Ratio formula is equal to Shared Staff Ratio from Direct Staffing sheet." sqref="B3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ataValidation allowBlank="1" showInputMessage="1" showErrorMessage="1" prompt="Unit Regional Variance formula is Unit Rate times Regional Variance Factor" sqref="WVJ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dataValidation allowBlank="1" showInputMessage="1" showErrorMessage="1" prompt="Hourly Budget Neutrality formula is Hourly Rate times Budget Neutrality Rate" sqref="WVJ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dataValidation allowBlank="1" showInputMessage="1" showErrorMessage="1" prompt="15 Minute Budget Neutrality formula is 15 Minute  Rate times Budget Neutrality Rate" sqref="WVJ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dataValidation allowBlank="1" showInputMessage="1" showErrorMessage="1" prompt="Post COLA Total 15 Minute Rate formula is Original Total Rate Hourly Rate plus Hourly Cost of Living Adjustment" sqref="B42 B50 B58"/>
    <dataValidation allowBlank="1" showInputMessage="1" showErrorMessage="1" prompt="Post COLA Tota lHourly Rate formula is Original Total Rate Hourly Rate plus Hourly Cost of Living Adjustment" sqref="B41 B49 B57"/>
    <dataValidation allowBlank="1" showInputMessage="1" showErrorMessage="1" prompt="Original Total Hourly Rate formula is Hourly Rate plus Hourly Budget Neutrality" sqref="B33"/>
    <dataValidation allowBlank="1" showInputMessage="1" showErrorMessage="1" prompt="Original Total 15 Minute Rate formula is 15 Minute Rate plus 15 Minute Budget Neutrality" sqref="B34"/>
    <dataValidation allowBlank="1" showInputMessage="1" showErrorMessage="1" prompt="15 Minute Cost of Living Adjustment formula is Original Total 15 Minute Rate multiplied by the COLA" sqref="B54"/>
    <dataValidation allowBlank="1" showInputMessage="1" showErrorMessage="1" prompt="4/1/2014 COLA" sqref="B36 B44 B52"/>
    <dataValidation allowBlank="1" showInputMessage="1" showErrorMessage="1" prompt="Unit Regional Variance formula is Unit Rate multiplied by the appropriate Regional Variance Factor" sqref="B19"/>
    <dataValidation allowBlank="1" showInputMessage="1" showErrorMessage="1" prompt="Hourly Budget Neutrality formula is Hourly Rate multiplied by the Budget Neutrality Rate" sqref="B26"/>
    <dataValidation allowBlank="1" showInputMessage="1" showErrorMessage="1" prompt="15 Minute Budget Neutrality formula is 15 Minute  Rate multiplied by the Budget Neutrality Rate" sqref="B27"/>
    <dataValidation allowBlank="1" showInputMessage="1" showErrorMessage="1" prompt="Hourly Cost of Living Adjustment formula is Original Total Hourly Rate multiplied by the COLA" sqref="B37 B45"/>
    <dataValidation allowBlank="1" showInputMessage="1" showErrorMessage="1" prompt="15 Minute Cost of Living Adjustment formula is Original Total 15 Minute Rate multiplied by the COLA" sqref="B38 B46"/>
  </dataValidations>
  <pageMargins left="0.75" right="0.75" top="1.37" bottom="1" header="0.5" footer="0.5"/>
  <pageSetup scale="83" orientation="portrait" r:id="rId1"/>
  <headerFooter alignWithMargins="0">
    <oddHeader>&amp;C&amp;G</oddHeader>
    <oddFooter>&amp;LDWRS Draft framework for Supported Employment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12"/>
  <sheetViews>
    <sheetView workbookViewId="0">
      <selection activeCell="A12" sqref="A12"/>
    </sheetView>
  </sheetViews>
  <sheetFormatPr defaultRowHeight="12.75" x14ac:dyDescent="0.2"/>
  <cols>
    <col min="2" max="2" width="58.5703125" customWidth="1"/>
  </cols>
  <sheetData>
    <row r="5" spans="1:3" x14ac:dyDescent="0.2">
      <c r="A5" s="61">
        <v>41610</v>
      </c>
      <c r="B5" t="s">
        <v>82</v>
      </c>
      <c r="C5" t="s">
        <v>99</v>
      </c>
    </row>
    <row r="6" spans="1:3" x14ac:dyDescent="0.2">
      <c r="A6" s="61">
        <v>41684</v>
      </c>
      <c r="B6" t="s">
        <v>83</v>
      </c>
      <c r="C6" t="s">
        <v>99</v>
      </c>
    </row>
    <row r="7" spans="1:3" x14ac:dyDescent="0.2">
      <c r="A7" s="61">
        <v>41709</v>
      </c>
      <c r="B7" t="s">
        <v>84</v>
      </c>
      <c r="C7" t="s">
        <v>100</v>
      </c>
    </row>
    <row r="8" spans="1:3" x14ac:dyDescent="0.2">
      <c r="A8" s="61">
        <v>41808</v>
      </c>
      <c r="B8" t="s">
        <v>93</v>
      </c>
      <c r="C8" t="s">
        <v>101</v>
      </c>
    </row>
    <row r="9" spans="1:3" x14ac:dyDescent="0.2">
      <c r="A9" s="61">
        <v>42164</v>
      </c>
      <c r="B9" s="62" t="s">
        <v>97</v>
      </c>
      <c r="C9" t="s">
        <v>98</v>
      </c>
    </row>
    <row r="10" spans="1:3" x14ac:dyDescent="0.2">
      <c r="A10" s="61">
        <v>42887</v>
      </c>
      <c r="B10" s="89" t="s">
        <v>214</v>
      </c>
      <c r="C10" s="90" t="s">
        <v>215</v>
      </c>
    </row>
    <row r="11" spans="1:3" x14ac:dyDescent="0.2">
      <c r="A11" s="61">
        <v>43101</v>
      </c>
      <c r="B11" s="89" t="s">
        <v>239</v>
      </c>
      <c r="C11" s="90" t="s">
        <v>240</v>
      </c>
    </row>
    <row r="12" spans="1:3" x14ac:dyDescent="0.2">
      <c r="A12" s="61">
        <v>43282</v>
      </c>
      <c r="B12" s="90" t="s">
        <v>237</v>
      </c>
      <c r="C12" s="90" t="s">
        <v>238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MnSPA R18.3</Category_x002d_Req>
    <Sub_x0020_category_x002d_req_x003a_ xmlns="39dc04e4-1dc7-4207-b25c-d7db9724c689">Frameworks</Sub_x0020_category_x002d_req_x003a_>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2" ma:contentTypeDescription="Create a new document." ma:contentTypeScope="" ma:versionID="147bc1f97b777f1c06dd0cb41bc16595">
  <xsd:schema xmlns:xsd="http://www.w3.org/2001/XMLSchema" xmlns:xs="http://www.w3.org/2001/XMLSchema" xmlns:p="http://schemas.microsoft.com/office/2006/metadata/properties" xmlns:ns2="39dc04e4-1dc7-4207-b25c-d7db9724c689" targetNamespace="http://schemas.microsoft.com/office/2006/metadata/properties" ma:root="true" ma:fieldsID="cfc9f0b03539fcc1177d784093dd7c07" ns2:_="">
    <xsd:import namespace="39dc04e4-1dc7-4207-b25c-d7db9724c689"/>
    <xsd:element name="properties">
      <xsd:complexType>
        <xsd:sequence>
          <xsd:element name="documentManagement">
            <xsd:complexType>
              <xsd:all>
                <xsd:element ref="ns2:Category_x002d_Req"/>
                <xsd:element ref="ns2:Sub_x0020_category_x002d_req_x00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9.1"/>
          <xsd:enumeration value="MnCHOICES and RMS R19.2"/>
          <xsd:enumeration value="MnCHOICES and RMS R19.3"/>
          <xsd:enumeration value="MnCHOICES and RMS R19.4"/>
          <xsd:enumeration value="MnSPA R14.3"/>
          <xsd:enumeration value="MnSPA R14.4"/>
          <xsd:enumeration value="MnSPA R15.1"/>
          <xsd:enumeration value="MnSPA R15.2"/>
          <xsd:enumeration value="MnSPA R15.3"/>
          <xsd:enumeration value="MnSPA R15.4"/>
          <xsd:enumeration value="MnSPA R16.1"/>
          <xsd:enumeration value="MnSPA R16.2"/>
          <xsd:enumeration value="MnSPA R16.3"/>
          <xsd:enumeration value="MnSPA R16.4"/>
          <xsd:enumeration value="MnSPA R17.1"/>
          <xsd:enumeration value="MnSPA R17.2"/>
          <xsd:enumeration value="MnSPA R17.3"/>
          <xsd:enumeration value="MnSPA R17.4"/>
          <xsd:enumeration value="MnSPA R18.1"/>
          <xsd:enumeration value="MnSPA R18.2"/>
          <xsd:enumeration value="MnSPA R18.3"/>
          <xsd:enumeration value="MnSPA R18.4"/>
          <xsd:enumeration value="MnSPA R19.1"/>
          <xsd:enumeration value="MnSPA R19.2"/>
          <xsd:enumeration value="MnSPA R19.3"/>
          <xsd:enumeration value="MnSPA R19.4"/>
          <xsd:enumeration value="MnSP 18.3"/>
          <xsd:enumeration value="MnSP 18.4"/>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6EBFF4-F487-48B3-A7BE-975004D73FBA}">
  <ds:schemaRefs>
    <ds:schemaRef ds:uri="http://schemas.microsoft.com/sharepoint/v3/contenttype/forms"/>
  </ds:schemaRefs>
</ds:datastoreItem>
</file>

<file path=customXml/itemProps2.xml><?xml version="1.0" encoding="utf-8"?>
<ds:datastoreItem xmlns:ds="http://schemas.openxmlformats.org/officeDocument/2006/customXml" ds:itemID="{C3E5E87E-6DA8-4EB2-8649-EC5533B942C8}">
  <ds:schemaRefs>
    <ds:schemaRef ds:uri="http://schemas.microsoft.com/office/2006/metadata/longProperties"/>
  </ds:schemaRefs>
</ds:datastoreItem>
</file>

<file path=customXml/itemProps3.xml><?xml version="1.0" encoding="utf-8"?>
<ds:datastoreItem xmlns:ds="http://schemas.openxmlformats.org/officeDocument/2006/customXml" ds:itemID="{1A4E2DC5-1046-4111-B6CD-8B109BA908FD}">
  <ds:schemaRefs>
    <ds:schemaRef ds:uri="39dc04e4-1dc7-4207-b25c-d7db9724c689"/>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4.xml><?xml version="1.0" encoding="utf-8"?>
<ds:datastoreItem xmlns:ds="http://schemas.openxmlformats.org/officeDocument/2006/customXml" ds:itemID="{E8A08240-B50F-4A28-8DD8-5D58929C3D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Direct Staffing</vt:lpstr>
      <vt:lpstr>Program Plan Support</vt:lpstr>
      <vt:lpstr>Emp. Related Exp.</vt:lpstr>
      <vt:lpstr>Client Programming &amp; Supports</vt:lpstr>
      <vt:lpstr>Program Related Expenses</vt:lpstr>
      <vt:lpstr>Regional Variance Factor</vt:lpstr>
      <vt:lpstr>Employment Serv Rate Framework</vt:lpstr>
      <vt:lpstr>Version</vt:lpstr>
      <vt:lpstr>Budget_Neutrality</vt:lpstr>
      <vt:lpstr>Customization</vt:lpstr>
      <vt:lpstr>Development</vt:lpstr>
      <vt:lpstr>DirectStaff</vt:lpstr>
      <vt:lpstr>Exploration</vt:lpstr>
      <vt:lpstr>'Direct Staffing'!Print_Area</vt:lpstr>
      <vt:lpstr>ReliefStaff</vt:lpstr>
      <vt:lpstr>Service</vt:lpstr>
      <vt:lpstr>Share_Staff_Ratio</vt:lpstr>
      <vt:lpstr>Supervision</vt:lpstr>
      <vt:lpstr>Support</vt:lpstr>
    </vt:vector>
  </TitlesOfParts>
  <Company>State of Minnesota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pwmfb67</dc:creator>
  <cp:lastModifiedBy>Vanranst, Kelly</cp:lastModifiedBy>
  <cp:lastPrinted>2013-02-20T16:03:06Z</cp:lastPrinted>
  <dcterms:created xsi:type="dcterms:W3CDTF">2009-10-20T14:58:44Z</dcterms:created>
  <dcterms:modified xsi:type="dcterms:W3CDTF">2018-03-25T22:41:06Z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Order">
    <vt:lpwstr>18600.0000000000</vt:lpwstr>
  </property>
</Properties>
</file>