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1-1-19 Frameworks\"/>
    </mc:Choice>
  </mc:AlternateContent>
  <bookViews>
    <workbookView xWindow="9510" yWindow="27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Staffing'!$A$4:$C$6</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E10" i="10" l="1"/>
  <c r="B27" i="9" l="1"/>
  <c r="B7" i="13" l="1"/>
  <c r="B5" i="13"/>
  <c r="B19" i="9" l="1"/>
  <c r="D19" i="9" l="1"/>
  <c r="D21" i="9" s="1"/>
  <c r="B21" i="9" s="1"/>
  <c r="D19" i="10"/>
  <c r="B24" i="9" l="1"/>
  <c r="B30" i="9"/>
  <c r="B33" i="9" s="1"/>
  <c r="C22" i="10"/>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<sst xmlns="http://schemas.openxmlformats.org/spreadsheetml/2006/main" count="323" uniqueCount="228">
  <si>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</si>
  <si>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</si>
  <si>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</si>
  <si>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</si>
  <si>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</si>
  <si>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</si>
  <si>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</si>
  <si>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</si>
  <si>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</si>
  <si>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</si>
  <si>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</si>
  <si>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</si>
  <si>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</si>
  <si>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</si>
  <si>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</si>
  <si>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</si>
  <si>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</si>
  <si>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</si>
  <si>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</si>
  <si>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</si>
  <si>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</si>
  <si>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</si>
  <si>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</si>
  <si>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</si>
  <si>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</si>
  <si>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</si>
  <si>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</si>
  <si>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</si>
  <si>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</si>
  <si>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</si>
  <si>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</si>
  <si>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</si>
  <si>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</si>
  <si>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</si>
  <si>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</si>
  <si>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</si>
  <si>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</si>
  <si>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</si>
  <si>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</si>
  <si>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</si>
  <si>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</si>
  <si>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</si>
  <si>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</si>
  <si>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</si>
  <si>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</si>
  <si>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</si>
  <si>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</si>
  <si>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</si>
  <si>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</si>
  <si>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</si>
  <si>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</si>
  <si>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</si>
  <si>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</si>
  <si>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</si>
  <si>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</si>
  <si>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</si>
  <si>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</si>
  <si>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</si>
  <si>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</si>
  <si>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</si>
  <si>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</si>
  <si>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</si>
  <si>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</si>
  <si>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</si>
  <si>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</si>
  <si>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</si>
  <si>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</si>
  <si>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</si>
  <si>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</si>
  <si>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</si>
  <si>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</si>
  <si>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</si>
  <si>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Step 3. Add in utilization expenses</t>
  </si>
  <si>
    <t>Utilization Expenses</t>
  </si>
  <si>
    <t>Shared 1:2</t>
  </si>
  <si>
    <t>Shared 1:3</t>
  </si>
  <si>
    <t>Did not exist</t>
  </si>
  <si>
    <t>Implementation version</t>
  </si>
  <si>
    <t>Supported Living Services</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</si>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</sst>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election activeCell="D3" sqref="D3"/>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8" t="s">
        <v>12</v>
      </c>
      <c r="B1" s="58"/>
      <c r="C1" s="24"/>
      <c r="D1" s="24"/>
      <c r="E1" s="24"/>
      <c r="F1" s="24"/>
      <c r="G1" s="24"/>
      <c r="H1" s="24"/>
    </row>
    <row r="2" spans="1:8" x14ac:dyDescent="0.2">
      <c r="A2" s="24"/>
      <c r="B2" s="24"/>
      <c r="C2" s="24"/>
      <c r="D2" s="24"/>
      <c r="E2" s="24"/>
      <c r="F2" s="24"/>
      <c r="G2" s="24"/>
      <c r="H2" s="24"/>
    </row>
    <row r="3" spans="1:8" x14ac:dyDescent="0.2">
      <c r="A3" s="59" t="s">
        <v>17</v>
      </c>
      <c r="B3" s="59"/>
      <c r="C3" s="24"/>
      <c r="D3" s="24"/>
      <c r="E3" s="24"/>
      <c r="F3" s="24"/>
      <c r="G3" s="24"/>
      <c r="H3" s="24"/>
    </row>
    <row r="4" spans="1:8" x14ac:dyDescent="0.2">
      <c r="A4" s="7" t="s">
        <v>39</v>
      </c>
      <c r="B4" s="7"/>
      <c r="C4" s="8"/>
      <c r="D4" s="24"/>
      <c r="E4" s="24"/>
      <c r="F4" s="24"/>
      <c r="G4" s="24"/>
      <c r="H4" s="24"/>
    </row>
    <row r="5" spans="1:8" x14ac:dyDescent="0.2">
      <c r="A5" s="102" t="s">
        <v>0</v>
      </c>
      <c r="B5" s="102"/>
      <c r="C5" s="5" t="s">
        <v>71</v>
      </c>
      <c r="D5" s="24"/>
      <c r="E5" s="24"/>
      <c r="F5" s="24"/>
      <c r="G5" s="24"/>
    </row>
    <row r="6" spans="1:8" x14ac:dyDescent="0.2">
      <c r="A6" s="103" t="s">
        <v>78</v>
      </c>
      <c r="B6" s="104"/>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8" t="s">
        <v>60</v>
      </c>
      <c r="B10" s="99"/>
      <c r="C10" s="44">
        <v>22.81</v>
      </c>
      <c r="D10" s="45">
        <v>0.11</v>
      </c>
      <c r="E10" s="22">
        <f>C10*D10</f>
        <v>2.5090999999999997</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5">
        <v>0</v>
      </c>
      <c r="D14" s="24"/>
      <c r="E14" s="24"/>
      <c r="F14" s="24"/>
      <c r="G14" s="24"/>
      <c r="H14" s="24"/>
    </row>
    <row r="15" spans="1:8" x14ac:dyDescent="0.2">
      <c r="A15" s="51" t="s">
        <v>66</v>
      </c>
      <c r="B15" s="53">
        <v>2.5</v>
      </c>
      <c r="C15" s="86"/>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8" t="s">
        <v>23</v>
      </c>
      <c r="B19" s="99"/>
      <c r="C19" s="33">
        <v>8.7099999999999997E-2</v>
      </c>
      <c r="D19" s="22">
        <f>ROUND(C19*(C6+E10+C14),2)</f>
        <v>1.55</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100" t="s">
        <v>18</v>
      </c>
      <c r="B22" s="101"/>
      <c r="C22" s="23">
        <f>C6+E10+C14+D19</f>
        <v>19.359100000000002</v>
      </c>
      <c r="D22" s="24"/>
      <c r="E22" s="24"/>
      <c r="F22" s="24"/>
      <c r="G22" s="24"/>
      <c r="H22" s="24"/>
    </row>
    <row r="23" spans="1:9" ht="19.5" customHeight="1" x14ac:dyDescent="0.2">
      <c r="A23" s="24"/>
      <c r="B23" s="24"/>
      <c r="C23" s="24"/>
      <c r="D23" s="24"/>
      <c r="E23" s="24"/>
      <c r="F23" s="24"/>
      <c r="G23" s="24"/>
      <c r="H23" s="24"/>
    </row>
    <row r="24" spans="1:9" x14ac:dyDescent="0.2">
      <c r="I24" s="57" t="s">
        <v>74</v>
      </c>
    </row>
    <row r="25" spans="1:9" x14ac:dyDescent="0.2">
      <c r="I25" s="57" t="s">
        <v>75</v>
      </c>
    </row>
  </sheetData>
  <sheetProtection algorithmName="SHA-512" hashValue="RasnlpTxxRKZCVuOVqq2kgeqERCp25fhMXQJFDsqC+/duX6n22VEH7tQqSM3zUxoQ4o6aZflKpI+K57LoImifw==" saltValue="QTMiCvuTq4rswz/KxyGsrg==" spinCount="100000" sheet="1" objects="1" scenarios="1"/>
  <mergeCells count="5">
    <mergeCell ref="A19:B19"/>
    <mergeCell ref="A22:B22"/>
    <mergeCell ref="A5:B5"/>
    <mergeCell ref="A6:B6"/>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8" t="s">
        <v>36</v>
      </c>
      <c r="B1" s="58"/>
      <c r="C1" s="58"/>
      <c r="D1" s="24"/>
      <c r="E1" s="24"/>
    </row>
    <row r="2" spans="1:5" x14ac:dyDescent="0.2">
      <c r="A2" s="24"/>
      <c r="B2" s="24"/>
      <c r="C2" s="24"/>
      <c r="D2" s="24"/>
      <c r="E2" s="24"/>
    </row>
    <row r="3" spans="1:5" x14ac:dyDescent="0.2">
      <c r="A3" s="7" t="s">
        <v>37</v>
      </c>
      <c r="C3" s="24"/>
      <c r="D3" s="24"/>
      <c r="E3" s="24"/>
    </row>
    <row r="4" spans="1:5" x14ac:dyDescent="0.2">
      <c r="A4" s="105" t="s">
        <v>38</v>
      </c>
      <c r="B4" s="106"/>
      <c r="C4" s="107"/>
      <c r="D4" s="24"/>
      <c r="E4" s="24"/>
    </row>
    <row r="5" spans="1:5" ht="39.75" customHeight="1" x14ac:dyDescent="0.2">
      <c r="A5" s="110" t="s">
        <v>80</v>
      </c>
      <c r="B5" s="111"/>
      <c r="C5" s="112"/>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8" t="s">
        <v>33</v>
      </c>
      <c r="B10" s="109"/>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MOU+VoCiyjMynnCTKIl2ohpYmJstXhF1UMsl4pMESgk9C1Ti0sWsBgl/rr1ikUJZtTFkcphEkPa8QJFRGtJuIA==" saltValue="xP7WOawQfYwUWaFgI9J8tA=="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4" sqref="B24"/>
    </sheetView>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8" t="s">
        <v>24</v>
      </c>
      <c r="B1" s="58"/>
      <c r="C1" s="58"/>
      <c r="D1" s="58"/>
      <c r="E1" s="24"/>
    </row>
    <row r="2" spans="1:5" x14ac:dyDescent="0.2">
      <c r="A2" s="24"/>
      <c r="B2" s="24"/>
      <c r="C2" s="24"/>
      <c r="D2" s="24"/>
      <c r="E2" s="24"/>
    </row>
    <row r="3" spans="1:5" x14ac:dyDescent="0.2">
      <c r="A3" s="7" t="s">
        <v>15</v>
      </c>
      <c r="D3" s="24"/>
      <c r="E3" s="24"/>
    </row>
    <row r="4" spans="1:5" x14ac:dyDescent="0.2">
      <c r="A4" s="100" t="s">
        <v>41</v>
      </c>
      <c r="B4" s="101"/>
      <c r="C4" s="2" t="s">
        <v>14</v>
      </c>
      <c r="D4" s="24"/>
      <c r="E4" s="24"/>
    </row>
    <row r="5" spans="1:5" x14ac:dyDescent="0.2">
      <c r="A5" s="113" t="s">
        <v>21</v>
      </c>
      <c r="B5" s="114"/>
      <c r="C5" s="115">
        <v>0.11559999999999999</v>
      </c>
      <c r="D5" s="24"/>
      <c r="E5" s="24"/>
    </row>
    <row r="6" spans="1:5" x14ac:dyDescent="0.2">
      <c r="A6" s="11"/>
      <c r="B6" s="118" t="s">
        <v>22</v>
      </c>
      <c r="C6" s="116"/>
      <c r="D6" s="24"/>
      <c r="E6" s="24"/>
    </row>
    <row r="7" spans="1:5" x14ac:dyDescent="0.2">
      <c r="A7" s="12"/>
      <c r="B7" s="119"/>
      <c r="C7" s="117"/>
      <c r="D7" s="24"/>
      <c r="E7" s="24"/>
    </row>
    <row r="8" spans="1:5" x14ac:dyDescent="0.2">
      <c r="A8" s="113" t="s">
        <v>20</v>
      </c>
      <c r="B8" s="114"/>
      <c r="C8" s="115">
        <v>0.12039999999999999</v>
      </c>
      <c r="D8" s="24"/>
      <c r="E8" s="24"/>
    </row>
    <row r="9" spans="1:5" x14ac:dyDescent="0.2">
      <c r="A9" s="11"/>
      <c r="B9" s="4" t="s">
        <v>2</v>
      </c>
      <c r="C9" s="116"/>
      <c r="D9" s="24"/>
      <c r="E9" s="24"/>
    </row>
    <row r="10" spans="1:5" x14ac:dyDescent="0.2">
      <c r="A10" s="11"/>
      <c r="B10" s="4" t="s">
        <v>43</v>
      </c>
      <c r="C10" s="116"/>
      <c r="D10" s="24"/>
      <c r="E10" s="24"/>
    </row>
    <row r="11" spans="1:5" x14ac:dyDescent="0.2">
      <c r="A11" s="11"/>
      <c r="B11" s="4" t="s">
        <v>3</v>
      </c>
      <c r="C11" s="116"/>
      <c r="D11" s="24"/>
      <c r="E11" s="24"/>
    </row>
    <row r="12" spans="1:5" x14ac:dyDescent="0.2">
      <c r="A12" s="11"/>
      <c r="B12" s="4" t="s">
        <v>4</v>
      </c>
      <c r="C12" s="116"/>
      <c r="D12" s="24"/>
      <c r="E12" s="24"/>
    </row>
    <row r="13" spans="1:5" x14ac:dyDescent="0.2">
      <c r="A13" s="11"/>
      <c r="B13" s="4" t="s">
        <v>6</v>
      </c>
      <c r="C13" s="116"/>
      <c r="D13" s="24"/>
      <c r="E13" s="24"/>
    </row>
    <row r="14" spans="1:5" x14ac:dyDescent="0.2">
      <c r="A14" s="11"/>
      <c r="B14" s="4" t="s">
        <v>5</v>
      </c>
      <c r="C14" s="116"/>
      <c r="D14" s="24"/>
      <c r="E14" s="24"/>
    </row>
    <row r="15" spans="1:5" x14ac:dyDescent="0.2">
      <c r="A15" s="11"/>
      <c r="B15" s="4" t="s">
        <v>7</v>
      </c>
      <c r="C15" s="116"/>
      <c r="D15" s="24"/>
      <c r="E15" s="24"/>
    </row>
    <row r="16" spans="1:5" x14ac:dyDescent="0.2">
      <c r="A16" s="11"/>
      <c r="B16" s="4" t="s">
        <v>8</v>
      </c>
      <c r="C16" s="116"/>
      <c r="D16" s="24"/>
      <c r="E16" s="24"/>
    </row>
    <row r="17" spans="1:5" x14ac:dyDescent="0.2">
      <c r="A17" s="11"/>
      <c r="B17" s="4" t="s">
        <v>19</v>
      </c>
      <c r="C17" s="116"/>
      <c r="D17" s="24"/>
      <c r="E17" s="24"/>
    </row>
    <row r="18" spans="1:5" ht="11.25" customHeight="1" x14ac:dyDescent="0.2">
      <c r="A18" s="12"/>
      <c r="B18" s="13"/>
      <c r="C18" s="117"/>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BUCLtd1t3zJ7PpHQfTv3OGy3kYXXgJVwn7gjqE+OReiK60TIIY1xp08NQYNyWi43ZXNceZcC4AlJCjmwXxo7hg==" saltValue="+eQaOzKBAjE6RYKbT6yuQw=="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5" sqref="E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8" t="s">
        <v>30</v>
      </c>
      <c r="B1" s="58"/>
      <c r="C1" s="58"/>
      <c r="D1" s="24"/>
      <c r="E1" s="24"/>
    </row>
    <row r="2" spans="1:5" x14ac:dyDescent="0.2">
      <c r="A2" s="24"/>
      <c r="B2" s="24"/>
      <c r="C2" s="24"/>
      <c r="D2" s="24"/>
      <c r="E2" s="24"/>
    </row>
    <row r="3" spans="1:5" x14ac:dyDescent="0.2">
      <c r="A3" s="7" t="s">
        <v>42</v>
      </c>
      <c r="D3" s="24"/>
      <c r="E3" s="24"/>
    </row>
    <row r="4" spans="1:5" x14ac:dyDescent="0.2">
      <c r="A4" s="100" t="s">
        <v>13</v>
      </c>
      <c r="B4" s="101"/>
      <c r="C4" s="2" t="s">
        <v>32</v>
      </c>
      <c r="D4" s="24"/>
      <c r="E4" s="24"/>
    </row>
    <row r="5" spans="1:5" ht="139.5" customHeight="1" x14ac:dyDescent="0.2">
      <c r="A5" s="120" t="s">
        <v>52</v>
      </c>
      <c r="B5" s="121"/>
      <c r="C5" s="87">
        <v>4.7E-2</v>
      </c>
      <c r="D5" s="24"/>
      <c r="E5" s="24"/>
    </row>
    <row r="6" spans="1:5" x14ac:dyDescent="0.2">
      <c r="A6" s="24"/>
      <c r="B6" s="24"/>
      <c r="C6" s="24"/>
      <c r="D6" s="24"/>
      <c r="E6" s="24"/>
    </row>
    <row r="7" spans="1:5" x14ac:dyDescent="0.2">
      <c r="A7" s="24"/>
      <c r="B7" s="24"/>
      <c r="C7" s="24"/>
      <c r="D7" s="24"/>
      <c r="E7" s="24"/>
    </row>
  </sheetData>
  <sheetProtection algorithmName="SHA-512" hashValue="6PL+EB/bQm8ZyzwsclC0fgn0UR6uwvA/wXK8hkOaVu1s8e8xG8xJgZyNOfk5T+6Tf+5BMRnNQQ1v/uMIyO5Kig==" saltValue="ilK+djynm6xYIns/lhCndg=="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4" sqref="I14"/>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8" t="s">
        <v>46</v>
      </c>
      <c r="B1" s="58"/>
      <c r="C1" s="58"/>
      <c r="D1" s="58"/>
      <c r="E1" s="58"/>
      <c r="F1" s="58"/>
      <c r="G1" s="24"/>
    </row>
    <row r="2" spans="1:7" x14ac:dyDescent="0.2">
      <c r="A2" s="24"/>
      <c r="B2" s="24"/>
      <c r="C2" s="24"/>
      <c r="D2" s="24"/>
      <c r="E2" s="24"/>
      <c r="F2" s="24"/>
      <c r="G2" s="24"/>
    </row>
    <row r="3" spans="1:7" x14ac:dyDescent="0.2">
      <c r="A3" s="59" t="s">
        <v>16</v>
      </c>
      <c r="B3" s="59"/>
      <c r="C3" s="59"/>
      <c r="D3" s="59"/>
      <c r="E3" s="59"/>
      <c r="F3" s="59"/>
      <c r="G3" s="24"/>
    </row>
    <row r="4" spans="1:7" ht="12" customHeight="1" x14ac:dyDescent="0.2">
      <c r="A4" s="125" t="s">
        <v>50</v>
      </c>
      <c r="B4" s="104"/>
      <c r="C4" s="104"/>
      <c r="D4" s="104"/>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22" t="s">
        <v>46</v>
      </c>
      <c r="B7" s="123"/>
      <c r="C7" s="123"/>
      <c r="D7" s="124"/>
      <c r="E7" s="39">
        <v>6.0999999999999999E-2</v>
      </c>
      <c r="F7" s="24"/>
      <c r="G7" s="24"/>
    </row>
    <row r="8" spans="1:7" x14ac:dyDescent="0.2">
      <c r="A8" s="38"/>
      <c r="B8" s="36"/>
      <c r="C8" s="36"/>
      <c r="D8" s="36"/>
      <c r="E8" s="37"/>
      <c r="F8" s="24"/>
      <c r="G8" s="24"/>
    </row>
    <row r="9" spans="1:7" x14ac:dyDescent="0.2">
      <c r="A9" s="7" t="s">
        <v>72</v>
      </c>
      <c r="B9" s="36"/>
      <c r="C9" s="36"/>
      <c r="D9" s="36"/>
      <c r="E9" s="37"/>
      <c r="F9" s="24"/>
      <c r="G9" s="24"/>
    </row>
    <row r="10" spans="1:7" x14ac:dyDescent="0.2">
      <c r="A10" s="126" t="s">
        <v>73</v>
      </c>
      <c r="B10" s="127"/>
      <c r="C10" s="127"/>
      <c r="D10" s="128"/>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22" t="s">
        <v>49</v>
      </c>
      <c r="B13" s="123"/>
      <c r="C13" s="123"/>
      <c r="D13" s="124"/>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Twfhyq4zYlLLe/ctJZlJaJ0GdSffb8aJd1/AeswxWySA3WjGVNuF+3EePJgvDRkiSoxBsLYM47qMqtVentJWMA==" saltValue="O7vzkNA0KtVEjlEDvb5G5Q=="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zoomScaleNormal="100" workbookViewId="0">
      <selection activeCell="A121" sqref="A121"/>
    </sheetView>
  </sheetViews>
  <sheetFormatPr defaultRowHeight="12.75" x14ac:dyDescent="0.2"/>
  <cols>
    <col min="1" max="1" width="29" customWidth="1"/>
    <col min="2" max="2" width="17.42578125" customWidth="1"/>
    <col min="3" max="3" width="20" customWidth="1"/>
    <col min="4" max="5" width="9.140625" customWidth="1"/>
    <col min="6" max="6" width="5.5703125" style="63"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100</v>
      </c>
      <c r="B3" s="62"/>
      <c r="C3" s="62"/>
      <c r="D3" s="62"/>
    </row>
    <row r="4" spans="1:6" x14ac:dyDescent="0.2">
      <c r="A4" s="64" t="s">
        <v>101</v>
      </c>
      <c r="B4" s="129" t="s">
        <v>102</v>
      </c>
      <c r="C4" s="130"/>
      <c r="D4" s="131"/>
    </row>
    <row r="5" spans="1:6" x14ac:dyDescent="0.2">
      <c r="A5" s="64" t="s">
        <v>103</v>
      </c>
      <c r="B5" s="132" t="str">
        <f>INDEX($C$10:$C$108,MATCH(B4:D4,B10:B108,0))</f>
        <v>Unspecified Region</v>
      </c>
      <c r="C5" s="133"/>
      <c r="D5" s="134"/>
    </row>
    <row r="6" spans="1:6" ht="16.5" customHeight="1" x14ac:dyDescent="0.2"/>
    <row r="7" spans="1:6" hidden="1" x14ac:dyDescent="0.2">
      <c r="A7" t="s">
        <v>104</v>
      </c>
      <c r="B7" t="str">
        <f>INDEX($D$10:$D$108,MATCH(B4:D4,B10:B108,0))</f>
        <v>-</v>
      </c>
    </row>
    <row r="8" spans="1:6" hidden="1" x14ac:dyDescent="0.2"/>
    <row r="9" spans="1:6" ht="15" hidden="1" x14ac:dyDescent="0.2">
      <c r="B9" s="65" t="s">
        <v>105</v>
      </c>
      <c r="C9" s="65" t="s">
        <v>106</v>
      </c>
      <c r="D9" s="66" t="s">
        <v>104</v>
      </c>
      <c r="F9"/>
    </row>
    <row r="10" spans="1:6" ht="15" hidden="1" x14ac:dyDescent="0.2">
      <c r="B10" s="67" t="s">
        <v>102</v>
      </c>
      <c r="C10" s="67" t="s">
        <v>107</v>
      </c>
      <c r="D10" s="68" t="s">
        <v>108</v>
      </c>
      <c r="F10"/>
    </row>
    <row r="11" spans="1:6" ht="15" hidden="1" x14ac:dyDescent="0.2">
      <c r="B11" s="69" t="s">
        <v>109</v>
      </c>
      <c r="C11" s="69" t="s">
        <v>110</v>
      </c>
      <c r="D11" s="70">
        <v>0.94899999999999995</v>
      </c>
      <c r="F11"/>
    </row>
    <row r="12" spans="1:6" ht="15" hidden="1" x14ac:dyDescent="0.2">
      <c r="B12" s="69" t="s">
        <v>111</v>
      </c>
      <c r="C12" s="69" t="s">
        <v>112</v>
      </c>
      <c r="D12" s="70">
        <v>1.022</v>
      </c>
      <c r="F12"/>
    </row>
    <row r="13" spans="1:6" ht="15" hidden="1" x14ac:dyDescent="0.2">
      <c r="B13" s="69" t="s">
        <v>113</v>
      </c>
      <c r="C13" s="69" t="s">
        <v>114</v>
      </c>
      <c r="D13" s="70">
        <v>0.99299999999999999</v>
      </c>
      <c r="F13"/>
    </row>
    <row r="14" spans="1:6" ht="15" hidden="1" x14ac:dyDescent="0.2">
      <c r="B14" s="69" t="s">
        <v>115</v>
      </c>
      <c r="C14" s="69" t="s">
        <v>114</v>
      </c>
      <c r="D14" s="70">
        <v>0.99299999999999999</v>
      </c>
      <c r="F14"/>
    </row>
    <row r="15" spans="1:6" ht="15" hidden="1" x14ac:dyDescent="0.2">
      <c r="B15" s="69" t="s">
        <v>116</v>
      </c>
      <c r="C15" s="69" t="s">
        <v>117</v>
      </c>
      <c r="D15" s="70">
        <v>0.92200000000000004</v>
      </c>
      <c r="F15"/>
    </row>
    <row r="16" spans="1:6" ht="15" hidden="1" x14ac:dyDescent="0.2">
      <c r="B16" s="69" t="s">
        <v>118</v>
      </c>
      <c r="C16" s="71" t="s">
        <v>119</v>
      </c>
      <c r="D16" s="70">
        <v>0.95399999999999996</v>
      </c>
      <c r="F16"/>
    </row>
    <row r="17" spans="2:6" ht="15" hidden="1" x14ac:dyDescent="0.2">
      <c r="B17" s="69" t="s">
        <v>120</v>
      </c>
      <c r="C17" s="69" t="s">
        <v>121</v>
      </c>
      <c r="D17" s="70">
        <v>1.0580000000000001</v>
      </c>
      <c r="F17"/>
    </row>
    <row r="18" spans="2:6" ht="15" hidden="1" x14ac:dyDescent="0.2">
      <c r="B18" s="69" t="s">
        <v>122</v>
      </c>
      <c r="C18" s="71" t="s">
        <v>123</v>
      </c>
      <c r="D18" s="70">
        <v>0.95299999999999996</v>
      </c>
      <c r="F18"/>
    </row>
    <row r="19" spans="2:6" ht="15" hidden="1" x14ac:dyDescent="0.2">
      <c r="B19" s="69" t="s">
        <v>124</v>
      </c>
      <c r="C19" s="71" t="s">
        <v>125</v>
      </c>
      <c r="D19" s="70">
        <v>0.94099999999999995</v>
      </c>
      <c r="F19"/>
    </row>
    <row r="20" spans="2:6" ht="15" hidden="1" x14ac:dyDescent="0.2">
      <c r="B20" s="69" t="s">
        <v>126</v>
      </c>
      <c r="C20" s="69" t="s">
        <v>112</v>
      </c>
      <c r="D20" s="70">
        <v>1.022</v>
      </c>
      <c r="F20"/>
    </row>
    <row r="21" spans="2:6" ht="15" hidden="1" x14ac:dyDescent="0.2">
      <c r="B21" s="69" t="s">
        <v>127</v>
      </c>
      <c r="C21" s="69" t="s">
        <v>114</v>
      </c>
      <c r="D21" s="70">
        <v>0.99299999999999999</v>
      </c>
      <c r="F21"/>
    </row>
    <row r="22" spans="2:6" ht="15" hidden="1" x14ac:dyDescent="0.2">
      <c r="B22" s="69" t="s">
        <v>128</v>
      </c>
      <c r="C22" s="71" t="s">
        <v>119</v>
      </c>
      <c r="D22" s="70">
        <v>0.95399999999999996</v>
      </c>
      <c r="F22"/>
    </row>
    <row r="23" spans="2:6" ht="15" hidden="1" x14ac:dyDescent="0.2">
      <c r="B23" s="69" t="s">
        <v>129</v>
      </c>
      <c r="C23" s="71" t="s">
        <v>112</v>
      </c>
      <c r="D23" s="70">
        <v>1.022</v>
      </c>
      <c r="F23"/>
    </row>
    <row r="24" spans="2:6" ht="15" hidden="1" x14ac:dyDescent="0.2">
      <c r="B24" s="69" t="s">
        <v>130</v>
      </c>
      <c r="C24" s="71" t="s">
        <v>131</v>
      </c>
      <c r="D24" s="70">
        <v>1.018</v>
      </c>
      <c r="F24"/>
    </row>
    <row r="25" spans="2:6" ht="15" hidden="1" x14ac:dyDescent="0.2">
      <c r="B25" s="69" t="s">
        <v>132</v>
      </c>
      <c r="C25" s="69" t="s">
        <v>114</v>
      </c>
      <c r="D25" s="70">
        <v>0.99299999999999999</v>
      </c>
      <c r="F25"/>
    </row>
    <row r="26" spans="2:6" ht="15" hidden="1" x14ac:dyDescent="0.2">
      <c r="B26" s="69" t="s">
        <v>133</v>
      </c>
      <c r="C26" s="71" t="s">
        <v>110</v>
      </c>
      <c r="D26" s="70">
        <v>0.94899999999999995</v>
      </c>
      <c r="F26"/>
    </row>
    <row r="27" spans="2:6" ht="15" hidden="1" x14ac:dyDescent="0.2">
      <c r="B27" s="69" t="s">
        <v>134</v>
      </c>
      <c r="C27" s="71" t="s">
        <v>119</v>
      </c>
      <c r="D27" s="70">
        <v>0.95399999999999996</v>
      </c>
      <c r="F27"/>
    </row>
    <row r="28" spans="2:6" ht="15" hidden="1" x14ac:dyDescent="0.2">
      <c r="B28" s="69" t="s">
        <v>135</v>
      </c>
      <c r="C28" s="69" t="s">
        <v>114</v>
      </c>
      <c r="D28" s="70">
        <v>0.99299999999999999</v>
      </c>
      <c r="F28"/>
    </row>
    <row r="29" spans="2:6" ht="15" hidden="1" x14ac:dyDescent="0.2">
      <c r="B29" s="69" t="s">
        <v>136</v>
      </c>
      <c r="C29" s="69" t="s">
        <v>112</v>
      </c>
      <c r="D29" s="70">
        <v>1.022</v>
      </c>
      <c r="F29"/>
    </row>
    <row r="30" spans="2:6" ht="15" hidden="1" x14ac:dyDescent="0.2">
      <c r="B30" s="69" t="s">
        <v>137</v>
      </c>
      <c r="C30" s="71" t="s">
        <v>138</v>
      </c>
      <c r="D30" s="70">
        <v>1.02</v>
      </c>
      <c r="F30"/>
    </row>
    <row r="31" spans="2:6" ht="15" hidden="1" x14ac:dyDescent="0.2">
      <c r="B31" s="69" t="s">
        <v>139</v>
      </c>
      <c r="C31" s="69" t="s">
        <v>114</v>
      </c>
      <c r="D31" s="70">
        <v>0.99299999999999999</v>
      </c>
      <c r="F31"/>
    </row>
    <row r="32" spans="2:6" ht="15" hidden="1" x14ac:dyDescent="0.2">
      <c r="B32" s="69" t="s">
        <v>140</v>
      </c>
      <c r="C32" s="71" t="s">
        <v>123</v>
      </c>
      <c r="D32" s="70">
        <v>0.95299999999999996</v>
      </c>
      <c r="F32"/>
    </row>
    <row r="33" spans="2:6" ht="15" hidden="1" x14ac:dyDescent="0.2">
      <c r="B33" s="69" t="s">
        <v>141</v>
      </c>
      <c r="C33" s="71" t="s">
        <v>138</v>
      </c>
      <c r="D33" s="70">
        <v>1.02</v>
      </c>
      <c r="F33"/>
    </row>
    <row r="34" spans="2:6" ht="15" hidden="1" x14ac:dyDescent="0.2">
      <c r="B34" s="69" t="s">
        <v>142</v>
      </c>
      <c r="C34" s="71" t="s">
        <v>123</v>
      </c>
      <c r="D34" s="70">
        <v>0.95299999999999996</v>
      </c>
      <c r="F34"/>
    </row>
    <row r="35" spans="2:6" ht="15" hidden="1" x14ac:dyDescent="0.2">
      <c r="B35" s="69" t="s">
        <v>143</v>
      </c>
      <c r="C35" s="71" t="s">
        <v>123</v>
      </c>
      <c r="D35" s="70">
        <v>0.95299999999999996</v>
      </c>
      <c r="F35"/>
    </row>
    <row r="36" spans="2:6" ht="15" hidden="1" x14ac:dyDescent="0.2">
      <c r="B36" s="69" t="s">
        <v>144</v>
      </c>
      <c r="C36" s="69" t="s">
        <v>114</v>
      </c>
      <c r="D36" s="70">
        <v>0.99299999999999999</v>
      </c>
      <c r="F36"/>
    </row>
    <row r="37" spans="2:6" ht="15" hidden="1" x14ac:dyDescent="0.2">
      <c r="B37" s="69" t="s">
        <v>145</v>
      </c>
      <c r="C37" s="69" t="s">
        <v>112</v>
      </c>
      <c r="D37" s="70">
        <v>1.022</v>
      </c>
      <c r="F37"/>
    </row>
    <row r="38" spans="2:6" ht="15" hidden="1" x14ac:dyDescent="0.2">
      <c r="B38" s="69" t="s">
        <v>146</v>
      </c>
      <c r="C38" s="71" t="s">
        <v>147</v>
      </c>
      <c r="D38" s="70">
        <v>1.0229999999999999</v>
      </c>
      <c r="F38"/>
    </row>
    <row r="39" spans="2:6" ht="15" hidden="1" x14ac:dyDescent="0.2">
      <c r="B39" s="69" t="s">
        <v>148</v>
      </c>
      <c r="C39" s="69" t="s">
        <v>114</v>
      </c>
      <c r="D39" s="70">
        <v>0.99299999999999999</v>
      </c>
      <c r="F39"/>
    </row>
    <row r="40" spans="2:6" ht="15" hidden="1" x14ac:dyDescent="0.2">
      <c r="B40" s="69" t="s">
        <v>149</v>
      </c>
      <c r="C40" s="71" t="s">
        <v>112</v>
      </c>
      <c r="D40" s="70">
        <v>1.022</v>
      </c>
      <c r="F40"/>
    </row>
    <row r="41" spans="2:6" ht="15" hidden="1" x14ac:dyDescent="0.2">
      <c r="B41" s="69" t="s">
        <v>150</v>
      </c>
      <c r="C41" s="71" t="s">
        <v>110</v>
      </c>
      <c r="D41" s="70">
        <v>0.94899999999999995</v>
      </c>
      <c r="F41"/>
    </row>
    <row r="42" spans="2:6" ht="15" hidden="1" x14ac:dyDescent="0.2">
      <c r="B42" s="69" t="s">
        <v>151</v>
      </c>
      <c r="C42" s="71" t="s">
        <v>119</v>
      </c>
      <c r="D42" s="70">
        <v>0.95399999999999996</v>
      </c>
      <c r="F42"/>
    </row>
    <row r="43" spans="2:6" ht="15" hidden="1" x14ac:dyDescent="0.2">
      <c r="B43" s="69" t="s">
        <v>152</v>
      </c>
      <c r="C43" s="71" t="s">
        <v>110</v>
      </c>
      <c r="D43" s="70">
        <v>0.94899999999999995</v>
      </c>
      <c r="F43"/>
    </row>
    <row r="44" spans="2:6" ht="15" hidden="1" x14ac:dyDescent="0.2">
      <c r="B44" s="69" t="s">
        <v>153</v>
      </c>
      <c r="C44" s="71" t="s">
        <v>119</v>
      </c>
      <c r="D44" s="70">
        <v>0.95399999999999996</v>
      </c>
      <c r="F44"/>
    </row>
    <row r="45" spans="2:6" ht="15" hidden="1" x14ac:dyDescent="0.2">
      <c r="B45" s="69" t="s">
        <v>154</v>
      </c>
      <c r="C45" s="69" t="s">
        <v>114</v>
      </c>
      <c r="D45" s="70">
        <v>0.99299999999999999</v>
      </c>
      <c r="F45"/>
    </row>
    <row r="46" spans="2:6" ht="15" hidden="1" x14ac:dyDescent="0.2">
      <c r="B46" s="69" t="s">
        <v>155</v>
      </c>
      <c r="C46" s="71" t="s">
        <v>110</v>
      </c>
      <c r="D46" s="70">
        <v>0.94899999999999995</v>
      </c>
      <c r="F46"/>
    </row>
    <row r="47" spans="2:6" ht="15" hidden="1" x14ac:dyDescent="0.2">
      <c r="B47" s="69" t="s">
        <v>156</v>
      </c>
      <c r="C47" s="71" t="s">
        <v>119</v>
      </c>
      <c r="D47" s="70">
        <v>0.95399999999999996</v>
      </c>
      <c r="F47"/>
    </row>
    <row r="48" spans="2:6" ht="15" hidden="1" x14ac:dyDescent="0.2">
      <c r="B48" s="69" t="s">
        <v>157</v>
      </c>
      <c r="C48" s="71" t="s">
        <v>110</v>
      </c>
      <c r="D48" s="70">
        <v>0.94899999999999995</v>
      </c>
      <c r="F48"/>
    </row>
    <row r="49" spans="2:6" ht="15" hidden="1" x14ac:dyDescent="0.2">
      <c r="B49" s="69" t="s">
        <v>158</v>
      </c>
      <c r="C49" s="69" t="s">
        <v>114</v>
      </c>
      <c r="D49" s="70">
        <v>0.99299999999999999</v>
      </c>
      <c r="F49"/>
    </row>
    <row r="50" spans="2:6" ht="15" hidden="1" x14ac:dyDescent="0.2">
      <c r="B50" s="69" t="s">
        <v>159</v>
      </c>
      <c r="C50" s="71" t="s">
        <v>112</v>
      </c>
      <c r="D50" s="70">
        <v>1.022</v>
      </c>
      <c r="F50"/>
    </row>
    <row r="51" spans="2:6" ht="15" hidden="1" x14ac:dyDescent="0.2">
      <c r="B51" s="69" t="s">
        <v>160</v>
      </c>
      <c r="C51" s="71" t="s">
        <v>119</v>
      </c>
      <c r="D51" s="70">
        <v>0.95399999999999996</v>
      </c>
      <c r="F51"/>
    </row>
    <row r="52" spans="2:6" ht="15" hidden="1" x14ac:dyDescent="0.2">
      <c r="B52" s="69" t="s">
        <v>161</v>
      </c>
      <c r="C52" s="71" t="s">
        <v>119</v>
      </c>
      <c r="D52" s="70">
        <v>0.95399999999999996</v>
      </c>
      <c r="F52"/>
    </row>
    <row r="53" spans="2:6" ht="15" hidden="1" x14ac:dyDescent="0.2">
      <c r="B53" s="69" t="s">
        <v>165</v>
      </c>
      <c r="C53" s="71" t="s">
        <v>119</v>
      </c>
      <c r="D53" s="70">
        <v>0.95399999999999996</v>
      </c>
      <c r="F53"/>
    </row>
    <row r="54" spans="2:6" ht="15" hidden="1" x14ac:dyDescent="0.2">
      <c r="B54" s="69" t="s">
        <v>162</v>
      </c>
      <c r="C54" s="69" t="s">
        <v>114</v>
      </c>
      <c r="D54" s="70">
        <v>0.99299999999999999</v>
      </c>
      <c r="F54"/>
    </row>
    <row r="55" spans="2:6" ht="15" hidden="1" x14ac:dyDescent="0.2">
      <c r="B55" s="69" t="s">
        <v>163</v>
      </c>
      <c r="C55" s="69" t="s">
        <v>114</v>
      </c>
      <c r="D55" s="70">
        <v>0.99299999999999999</v>
      </c>
      <c r="F55"/>
    </row>
    <row r="56" spans="2:6" ht="15" hidden="1" x14ac:dyDescent="0.2">
      <c r="B56" s="69" t="s">
        <v>164</v>
      </c>
      <c r="C56" s="71" t="s">
        <v>123</v>
      </c>
      <c r="D56" s="70">
        <v>0.95299999999999996</v>
      </c>
      <c r="F56"/>
    </row>
    <row r="57" spans="2:6" ht="15" hidden="1" x14ac:dyDescent="0.2">
      <c r="B57" s="69" t="s">
        <v>166</v>
      </c>
      <c r="C57" s="71" t="s">
        <v>119</v>
      </c>
      <c r="D57" s="70">
        <v>0.95399999999999996</v>
      </c>
      <c r="F57"/>
    </row>
    <row r="58" spans="2:6" ht="15" hidden="1" x14ac:dyDescent="0.2">
      <c r="B58" s="69" t="s">
        <v>167</v>
      </c>
      <c r="C58" s="71" t="s">
        <v>112</v>
      </c>
      <c r="D58" s="70">
        <v>1.022</v>
      </c>
      <c r="F58"/>
    </row>
    <row r="59" spans="2:6" ht="15" hidden="1" x14ac:dyDescent="0.2">
      <c r="B59" s="69" t="s">
        <v>168</v>
      </c>
      <c r="C59" s="69" t="s">
        <v>114</v>
      </c>
      <c r="D59" s="70">
        <v>0.99299999999999999</v>
      </c>
      <c r="F59"/>
    </row>
    <row r="60" spans="2:6" ht="15" hidden="1" x14ac:dyDescent="0.2">
      <c r="B60" s="69" t="s">
        <v>169</v>
      </c>
      <c r="C60" s="71" t="s">
        <v>123</v>
      </c>
      <c r="D60" s="70">
        <v>0.95299999999999996</v>
      </c>
      <c r="F60"/>
    </row>
    <row r="61" spans="2:6" ht="15" hidden="1" x14ac:dyDescent="0.2">
      <c r="B61" s="69" t="s">
        <v>170</v>
      </c>
      <c r="C61" s="71" t="s">
        <v>119</v>
      </c>
      <c r="D61" s="70">
        <v>0.95399999999999996</v>
      </c>
      <c r="F61"/>
    </row>
    <row r="62" spans="2:6" ht="15" hidden="1" x14ac:dyDescent="0.2">
      <c r="B62" s="69" t="s">
        <v>171</v>
      </c>
      <c r="C62" s="71" t="s">
        <v>121</v>
      </c>
      <c r="D62" s="70">
        <v>1.0580000000000001</v>
      </c>
      <c r="F62"/>
    </row>
    <row r="63" spans="2:6" ht="15" hidden="1" x14ac:dyDescent="0.2">
      <c r="B63" s="69" t="s">
        <v>172</v>
      </c>
      <c r="C63" s="71" t="s">
        <v>119</v>
      </c>
      <c r="D63" s="70">
        <v>0.95399999999999996</v>
      </c>
      <c r="F63"/>
    </row>
    <row r="64" spans="2:6" ht="15" hidden="1" x14ac:dyDescent="0.2">
      <c r="B64" s="69" t="s">
        <v>173</v>
      </c>
      <c r="C64" s="69" t="s">
        <v>114</v>
      </c>
      <c r="D64" s="70">
        <v>0.99299999999999999</v>
      </c>
      <c r="F64"/>
    </row>
    <row r="65" spans="2:6" ht="15" hidden="1" x14ac:dyDescent="0.2">
      <c r="B65" s="69" t="s">
        <v>174</v>
      </c>
      <c r="C65" s="71" t="s">
        <v>138</v>
      </c>
      <c r="D65" s="70">
        <v>1.02</v>
      </c>
      <c r="F65"/>
    </row>
    <row r="66" spans="2:6" ht="15" hidden="1" x14ac:dyDescent="0.2">
      <c r="B66" s="69" t="s">
        <v>175</v>
      </c>
      <c r="C66" s="69" t="s">
        <v>114</v>
      </c>
      <c r="D66" s="70">
        <v>0.99299999999999999</v>
      </c>
      <c r="F66"/>
    </row>
    <row r="67" spans="2:6" ht="15" hidden="1" x14ac:dyDescent="0.2">
      <c r="B67" s="69" t="s">
        <v>176</v>
      </c>
      <c r="C67" s="69" t="s">
        <v>114</v>
      </c>
      <c r="D67" s="70">
        <v>0.99299999999999999</v>
      </c>
      <c r="F67"/>
    </row>
    <row r="68" spans="2:6" ht="15" hidden="1" x14ac:dyDescent="0.2">
      <c r="B68" s="69" t="s">
        <v>177</v>
      </c>
      <c r="C68" s="71" t="s">
        <v>110</v>
      </c>
      <c r="D68" s="70">
        <v>0.94899999999999995</v>
      </c>
      <c r="F68"/>
    </row>
    <row r="69" spans="2:6" ht="15" hidden="1" x14ac:dyDescent="0.2">
      <c r="B69" s="69" t="s">
        <v>178</v>
      </c>
      <c r="C69" s="71" t="s">
        <v>119</v>
      </c>
      <c r="D69" s="70">
        <v>0.95399999999999996</v>
      </c>
      <c r="F69"/>
    </row>
    <row r="70" spans="2:6" ht="15" hidden="1" x14ac:dyDescent="0.2">
      <c r="B70" s="69" t="s">
        <v>179</v>
      </c>
      <c r="C70" s="71" t="s">
        <v>180</v>
      </c>
      <c r="D70" s="70">
        <v>0.96199999999999997</v>
      </c>
      <c r="F70"/>
    </row>
    <row r="71" spans="2:6" ht="15" hidden="1" x14ac:dyDescent="0.2">
      <c r="B71" s="69" t="s">
        <v>181</v>
      </c>
      <c r="C71" s="69" t="s">
        <v>114</v>
      </c>
      <c r="D71" s="70">
        <v>0.99299999999999999</v>
      </c>
      <c r="F71"/>
    </row>
    <row r="72" spans="2:6" ht="15" hidden="1" x14ac:dyDescent="0.2">
      <c r="B72" s="69" t="s">
        <v>182</v>
      </c>
      <c r="C72" s="69" t="s">
        <v>112</v>
      </c>
      <c r="D72" s="70">
        <v>1.022</v>
      </c>
      <c r="F72"/>
    </row>
    <row r="73" spans="2:6" ht="15" hidden="1" x14ac:dyDescent="0.2">
      <c r="B73" s="69" t="s">
        <v>183</v>
      </c>
      <c r="C73" s="69" t="s">
        <v>114</v>
      </c>
      <c r="D73" s="70">
        <v>0.99299999999999999</v>
      </c>
      <c r="F73"/>
    </row>
    <row r="74" spans="2:6" ht="15" hidden="1" x14ac:dyDescent="0.2">
      <c r="B74" s="69" t="s">
        <v>184</v>
      </c>
      <c r="C74" s="71" t="s">
        <v>119</v>
      </c>
      <c r="D74" s="70">
        <v>0.95399999999999996</v>
      </c>
      <c r="F74"/>
    </row>
    <row r="75" spans="2:6" ht="15" hidden="1" x14ac:dyDescent="0.2">
      <c r="B75" s="69" t="s">
        <v>185</v>
      </c>
      <c r="C75" s="71" t="s">
        <v>119</v>
      </c>
      <c r="D75" s="70">
        <v>0.95399999999999996</v>
      </c>
      <c r="F75"/>
    </row>
    <row r="76" spans="2:6" ht="15" hidden="1" x14ac:dyDescent="0.2">
      <c r="B76" s="69" t="s">
        <v>186</v>
      </c>
      <c r="C76" s="71" t="s">
        <v>123</v>
      </c>
      <c r="D76" s="70">
        <v>0.95299999999999996</v>
      </c>
      <c r="F76"/>
    </row>
    <row r="77" spans="2:6" ht="15" hidden="1" x14ac:dyDescent="0.2">
      <c r="B77" s="69" t="s">
        <v>187</v>
      </c>
      <c r="C77" s="71" t="s">
        <v>119</v>
      </c>
      <c r="D77" s="70">
        <v>0.95399999999999996</v>
      </c>
      <c r="F77"/>
    </row>
    <row r="78" spans="2:6" ht="15" hidden="1" x14ac:dyDescent="0.2">
      <c r="B78" s="69" t="s">
        <v>188</v>
      </c>
      <c r="C78" s="69" t="s">
        <v>114</v>
      </c>
      <c r="D78" s="70">
        <v>0.99299999999999999</v>
      </c>
      <c r="F78"/>
    </row>
    <row r="79" spans="2:6" ht="15" hidden="1" x14ac:dyDescent="0.2">
      <c r="B79" s="69" t="s">
        <v>192</v>
      </c>
      <c r="C79" s="71" t="s">
        <v>125</v>
      </c>
      <c r="D79" s="70">
        <v>0.94099999999999995</v>
      </c>
      <c r="F79"/>
    </row>
    <row r="80" spans="2:6" ht="15" hidden="1" x14ac:dyDescent="0.2">
      <c r="B80" s="69" t="s">
        <v>189</v>
      </c>
      <c r="C80" s="69" t="s">
        <v>112</v>
      </c>
      <c r="D80" s="70">
        <v>1.022</v>
      </c>
      <c r="F80"/>
    </row>
    <row r="81" spans="2:6" ht="15" hidden="1" x14ac:dyDescent="0.2">
      <c r="B81" s="69" t="s">
        <v>190</v>
      </c>
      <c r="C81" s="71" t="s">
        <v>112</v>
      </c>
      <c r="D81" s="70">
        <v>1.022</v>
      </c>
      <c r="F81"/>
    </row>
    <row r="82" spans="2:6" ht="15" hidden="1" x14ac:dyDescent="0.2">
      <c r="B82" s="69" t="s">
        <v>191</v>
      </c>
      <c r="C82" s="71" t="s">
        <v>112</v>
      </c>
      <c r="D82" s="70">
        <v>1.022</v>
      </c>
      <c r="F82"/>
    </row>
    <row r="83" spans="2:6" ht="15" hidden="1" x14ac:dyDescent="0.2">
      <c r="B83" s="69" t="s">
        <v>193</v>
      </c>
      <c r="C83" s="71" t="s">
        <v>117</v>
      </c>
      <c r="D83" s="70">
        <v>0.92200000000000004</v>
      </c>
      <c r="F83"/>
    </row>
    <row r="84" spans="2:6" ht="15" hidden="1" x14ac:dyDescent="0.2">
      <c r="B84" s="69" t="s">
        <v>194</v>
      </c>
      <c r="C84" s="71" t="s">
        <v>123</v>
      </c>
      <c r="D84" s="70">
        <v>0.95299999999999996</v>
      </c>
      <c r="F84"/>
    </row>
    <row r="85" spans="2:6" ht="15" hidden="1" x14ac:dyDescent="0.2">
      <c r="B85" s="69" t="s">
        <v>195</v>
      </c>
      <c r="C85" s="69" t="s">
        <v>114</v>
      </c>
      <c r="D85" s="70">
        <v>0.99299999999999999</v>
      </c>
      <c r="F85"/>
    </row>
    <row r="86" spans="2:6" ht="15" hidden="1" x14ac:dyDescent="0.2">
      <c r="B86" s="69" t="s">
        <v>196</v>
      </c>
      <c r="C86" s="71" t="s">
        <v>119</v>
      </c>
      <c r="D86" s="70">
        <v>0.95399999999999996</v>
      </c>
      <c r="F86"/>
    </row>
    <row r="87" spans="2:6" ht="15" hidden="1" x14ac:dyDescent="0.2">
      <c r="B87" s="69" t="s">
        <v>197</v>
      </c>
      <c r="C87" s="69" t="s">
        <v>114</v>
      </c>
      <c r="D87" s="70">
        <v>0.99299999999999999</v>
      </c>
      <c r="F87"/>
    </row>
    <row r="88" spans="2:6" ht="15" hidden="1" x14ac:dyDescent="0.2">
      <c r="B88" s="69" t="s">
        <v>198</v>
      </c>
      <c r="C88" s="69" t="s">
        <v>114</v>
      </c>
      <c r="D88" s="70">
        <v>0.99299999999999999</v>
      </c>
      <c r="F88"/>
    </row>
    <row r="89" spans="2:6" ht="15" hidden="1" x14ac:dyDescent="0.2">
      <c r="B89" s="69" t="s">
        <v>199</v>
      </c>
      <c r="C89" s="71" t="s">
        <v>138</v>
      </c>
      <c r="D89" s="70">
        <v>1.02</v>
      </c>
      <c r="F89"/>
    </row>
    <row r="90" spans="2:6" ht="15" hidden="1" x14ac:dyDescent="0.2">
      <c r="B90" s="69" t="s">
        <v>200</v>
      </c>
      <c r="C90" s="69" t="s">
        <v>114</v>
      </c>
      <c r="D90" s="70">
        <v>0.99299999999999999</v>
      </c>
      <c r="F90"/>
    </row>
    <row r="91" spans="2:6" ht="15" hidden="1" x14ac:dyDescent="0.2">
      <c r="B91" s="69" t="s">
        <v>201</v>
      </c>
      <c r="C91" s="71" t="s">
        <v>123</v>
      </c>
      <c r="D91" s="70">
        <v>0.95299999999999996</v>
      </c>
      <c r="F91"/>
    </row>
    <row r="92" spans="2:6" ht="15" hidden="1" x14ac:dyDescent="0.2">
      <c r="B92" s="69" t="s">
        <v>202</v>
      </c>
      <c r="C92" s="69" t="s">
        <v>112</v>
      </c>
      <c r="D92" s="70">
        <v>1.022</v>
      </c>
      <c r="F92"/>
    </row>
    <row r="93" spans="2:6" ht="15" hidden="1" x14ac:dyDescent="0.2">
      <c r="B93" s="69" t="s">
        <v>203</v>
      </c>
      <c r="C93" s="71" t="s">
        <v>123</v>
      </c>
      <c r="D93" s="70">
        <v>0.95299999999999996</v>
      </c>
      <c r="F93"/>
    </row>
    <row r="94" spans="2:6" ht="15" hidden="1" x14ac:dyDescent="0.2">
      <c r="B94" s="69" t="s">
        <v>204</v>
      </c>
      <c r="C94" s="69" t="s">
        <v>114</v>
      </c>
      <c r="D94" s="70">
        <v>0.99299999999999999</v>
      </c>
      <c r="F94"/>
    </row>
    <row r="95" spans="2:6" ht="15" hidden="1" x14ac:dyDescent="0.2">
      <c r="B95" s="69" t="s">
        <v>205</v>
      </c>
      <c r="C95" s="71" t="s">
        <v>123</v>
      </c>
      <c r="D95" s="70">
        <v>0.95299999999999996</v>
      </c>
      <c r="F95"/>
    </row>
    <row r="96" spans="2:6" ht="15" hidden="1" x14ac:dyDescent="0.2">
      <c r="B96" s="91" t="s">
        <v>206</v>
      </c>
      <c r="C96" s="92" t="s">
        <v>112</v>
      </c>
      <c r="D96" s="93">
        <v>1.022</v>
      </c>
      <c r="F96"/>
    </row>
    <row r="97" spans="2:6" ht="15" hidden="1" x14ac:dyDescent="0.2">
      <c r="B97" s="94" t="s">
        <v>207</v>
      </c>
      <c r="C97" s="95" t="s">
        <v>119</v>
      </c>
      <c r="D97" s="96">
        <v>0.95399999999999996</v>
      </c>
      <c r="F97"/>
    </row>
    <row r="98" spans="2:6" hidden="1" x14ac:dyDescent="0.2">
      <c r="B98" s="97" t="s">
        <v>212</v>
      </c>
      <c r="C98" s="97" t="s">
        <v>114</v>
      </c>
      <c r="D98" s="96">
        <v>0.99299999999999999</v>
      </c>
    </row>
    <row r="99" spans="2:6" hidden="1" x14ac:dyDescent="0.2">
      <c r="B99" s="97" t="s">
        <v>213</v>
      </c>
      <c r="C99" s="97" t="s">
        <v>114</v>
      </c>
      <c r="D99" s="96">
        <v>0.99299999999999999</v>
      </c>
    </row>
    <row r="100" spans="2:6" hidden="1" x14ac:dyDescent="0.2">
      <c r="B100" s="97" t="s">
        <v>214</v>
      </c>
      <c r="C100" s="97" t="s">
        <v>119</v>
      </c>
      <c r="D100" s="96">
        <v>0.95399999999999996</v>
      </c>
    </row>
    <row r="101" spans="2:6" hidden="1" x14ac:dyDescent="0.2">
      <c r="B101" s="97" t="s">
        <v>215</v>
      </c>
      <c r="C101" s="97" t="s">
        <v>112</v>
      </c>
      <c r="D101" s="96">
        <v>1.022</v>
      </c>
    </row>
    <row r="102" spans="2:6" hidden="1" x14ac:dyDescent="0.2">
      <c r="B102" s="97" t="s">
        <v>216</v>
      </c>
      <c r="C102" s="97" t="s">
        <v>119</v>
      </c>
      <c r="D102" s="96">
        <v>0.95399999999999996</v>
      </c>
    </row>
    <row r="103" spans="2:6" hidden="1" x14ac:dyDescent="0.2">
      <c r="B103" s="97" t="s">
        <v>217</v>
      </c>
      <c r="C103" s="97" t="s">
        <v>112</v>
      </c>
      <c r="D103" s="96">
        <v>1.022</v>
      </c>
    </row>
    <row r="104" spans="2:6" hidden="1" x14ac:dyDescent="0.2">
      <c r="B104" s="97" t="s">
        <v>218</v>
      </c>
      <c r="C104" s="97" t="s">
        <v>110</v>
      </c>
      <c r="D104" s="96">
        <v>0.94899999999999995</v>
      </c>
    </row>
    <row r="105" spans="2:6" hidden="1" x14ac:dyDescent="0.2">
      <c r="B105" s="97" t="s">
        <v>219</v>
      </c>
      <c r="C105" s="97" t="s">
        <v>125</v>
      </c>
      <c r="D105" s="96">
        <v>0.94099999999999995</v>
      </c>
    </row>
    <row r="106" spans="2:6" hidden="1" x14ac:dyDescent="0.2">
      <c r="B106" s="97" t="s">
        <v>220</v>
      </c>
      <c r="C106" s="97" t="s">
        <v>114</v>
      </c>
      <c r="D106" s="97">
        <v>0.99299999999999999</v>
      </c>
    </row>
    <row r="107" spans="2:6" hidden="1" x14ac:dyDescent="0.2">
      <c r="B107" s="97" t="s">
        <v>221</v>
      </c>
      <c r="C107" s="97" t="s">
        <v>110</v>
      </c>
      <c r="D107" s="96">
        <v>0.94899999999999995</v>
      </c>
    </row>
    <row r="108" spans="2:6" hidden="1" x14ac:dyDescent="0.2">
      <c r="B108" s="97" t="s">
        <v>222</v>
      </c>
      <c r="C108" s="97" t="s">
        <v>123</v>
      </c>
      <c r="D108" s="96">
        <v>0.95299999999999996</v>
      </c>
    </row>
  </sheetData>
  <sheetProtection algorithmName="SHA-512" hashValue="Q7eO5afvwtz5xNlTlsOvIUjOt7yaRlf0V0EiEua45m5/UXdh1dpfPuQ8Il2mm+7qNrw5nhbjMZZa88o+epjybg==" saltValue="0ws4qzUuDcChuF0N01fmU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E49" sqref="E49"/>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4" bestFit="1" customWidth="1"/>
    <col min="6" max="6" width="11.28515625" style="3" bestFit="1" customWidth="1"/>
    <col min="7" max="16384" width="9.140625" style="3"/>
  </cols>
  <sheetData>
    <row r="1" spans="1:6" ht="15" x14ac:dyDescent="0.2">
      <c r="A1" s="26" t="s">
        <v>79</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19.359100000000002</v>
      </c>
      <c r="D4" s="28">
        <f>B4</f>
        <v>19.359100000000002</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5.28</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0">
        <f>'Client Programming &amp; Supports'!C5</f>
        <v>4.7E-2</v>
      </c>
      <c r="D13" s="6">
        <f>ROUND((D4+D7+D10)*B13,2)</f>
        <v>1.3</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ROUND(E16-(D4+D10+D7+D13),2)</f>
        <v>8.77</v>
      </c>
      <c r="E16" s="84">
        <f>ROUND((D4+D10+D7+D13)/(1-B16),2)</f>
        <v>37.71</v>
      </c>
      <c r="F16" s="24"/>
    </row>
    <row r="17" spans="1:7" x14ac:dyDescent="0.2">
      <c r="A17" s="72"/>
      <c r="B17" s="73"/>
      <c r="C17" s="28"/>
      <c r="D17" s="28"/>
      <c r="F17" s="24"/>
    </row>
    <row r="18" spans="1:7" s="79" customFormat="1" x14ac:dyDescent="0.2">
      <c r="A18" s="74" t="s">
        <v>208</v>
      </c>
      <c r="B18" s="75"/>
      <c r="C18" s="76"/>
      <c r="D18" s="76"/>
      <c r="E18" s="84"/>
      <c r="F18" s="77"/>
      <c r="G18" s="78"/>
    </row>
    <row r="19" spans="1:7" s="79" customFormat="1" x14ac:dyDescent="0.2">
      <c r="A19" s="80" t="s">
        <v>209</v>
      </c>
      <c r="B19" s="81" t="str">
        <f>'Regional Variance Factor'!B7</f>
        <v>-</v>
      </c>
      <c r="C19" s="78"/>
      <c r="D19" s="82" t="str">
        <f>IF((B19&lt;&gt;"-"),((E16*B19)-E16),"Select County")</f>
        <v>Select County</v>
      </c>
      <c r="E19" s="84"/>
      <c r="F19" s="77"/>
      <c r="G19" s="83"/>
    </row>
    <row r="20" spans="1:7" x14ac:dyDescent="0.2">
      <c r="A20" s="24"/>
      <c r="B20" s="24"/>
      <c r="C20" s="24"/>
      <c r="D20" s="24"/>
      <c r="F20" s="24"/>
    </row>
    <row r="21" spans="1:7" x14ac:dyDescent="0.2">
      <c r="A21" s="30" t="s">
        <v>51</v>
      </c>
      <c r="B21" s="43" t="str">
        <f>IF((B19&lt;&gt;"-"),ROUND(D21/4,2), "Select County")</f>
        <v>Select County</v>
      </c>
      <c r="D21" s="6" t="str">
        <f>IF((B19&lt;&gt;"-"),(E16+D19),"Select County")</f>
        <v>Select County</v>
      </c>
      <c r="F21" s="24"/>
    </row>
    <row r="22" spans="1:7" x14ac:dyDescent="0.2">
      <c r="C22" s="24"/>
      <c r="D22" s="24"/>
      <c r="F22" s="24"/>
    </row>
    <row r="23" spans="1:7" x14ac:dyDescent="0.2">
      <c r="A23" s="7" t="s">
        <v>69</v>
      </c>
      <c r="B23" s="56">
        <v>1</v>
      </c>
      <c r="C23" s="24"/>
      <c r="D23" s="24"/>
      <c r="F23" s="24"/>
    </row>
    <row r="24" spans="1:7" x14ac:dyDescent="0.2">
      <c r="A24" s="51" t="s">
        <v>70</v>
      </c>
      <c r="B24" s="54" t="str">
        <f>IF((B19&lt;&gt;"-"),B27-B21,"-")</f>
        <v>-</v>
      </c>
    </row>
    <row r="25" spans="1:7" x14ac:dyDescent="0.2">
      <c r="D25" s="28"/>
    </row>
    <row r="26" spans="1:7" x14ac:dyDescent="0.2">
      <c r="A26" s="7" t="s">
        <v>225</v>
      </c>
      <c r="D26" s="28"/>
    </row>
    <row r="27" spans="1:7" x14ac:dyDescent="0.2">
      <c r="A27" s="51" t="s">
        <v>87</v>
      </c>
      <c r="B27" s="55" t="str">
        <f>IF((B19&lt;&gt;"-"),ROUND(B23*B21,4),"Select County")</f>
        <v>Select County</v>
      </c>
    </row>
    <row r="28" spans="1:7" hidden="1" x14ac:dyDescent="0.2"/>
    <row r="29" spans="1:7" hidden="1" x14ac:dyDescent="0.2">
      <c r="A29" s="7" t="s">
        <v>84</v>
      </c>
      <c r="B29" s="56">
        <v>0.01</v>
      </c>
      <c r="C29" s="24"/>
      <c r="D29" s="24"/>
      <c r="F29" s="24"/>
    </row>
    <row r="30" spans="1:7" hidden="1" x14ac:dyDescent="0.2">
      <c r="A30" s="51" t="s">
        <v>85</v>
      </c>
      <c r="B30" s="54" t="str">
        <f>IF((B19&lt;&gt;"-"),B29*B27,"-")</f>
        <v>-</v>
      </c>
    </row>
    <row r="31" spans="1:7" hidden="1" x14ac:dyDescent="0.2">
      <c r="D31" s="28"/>
    </row>
    <row r="32" spans="1:7" hidden="1" x14ac:dyDescent="0.2">
      <c r="A32" s="7" t="s">
        <v>89</v>
      </c>
      <c r="D32" s="28"/>
    </row>
    <row r="33" spans="1:6" hidden="1" x14ac:dyDescent="0.2">
      <c r="A33" s="51" t="s">
        <v>86</v>
      </c>
      <c r="B33" s="55" t="str">
        <f>IF((B19&lt;&gt;"-"),B27+B30,"-")</f>
        <v>-</v>
      </c>
    </row>
    <row r="34" spans="1:6" hidden="1" x14ac:dyDescent="0.2"/>
    <row r="35" spans="1:6" hidden="1" x14ac:dyDescent="0.2">
      <c r="A35" s="7" t="s">
        <v>90</v>
      </c>
      <c r="B35" s="56">
        <v>0.05</v>
      </c>
      <c r="C35" s="24"/>
      <c r="D35" s="24"/>
      <c r="F35" s="24"/>
    </row>
    <row r="36" spans="1:6" hidden="1" x14ac:dyDescent="0.2">
      <c r="A36" s="51" t="s">
        <v>85</v>
      </c>
      <c r="B36" s="54" t="str">
        <f>IF((B19&lt;&gt;"-"),B35*B33,"-")</f>
        <v>-</v>
      </c>
    </row>
    <row r="37" spans="1:6" hidden="1" x14ac:dyDescent="0.2">
      <c r="D37" s="28"/>
    </row>
    <row r="38" spans="1:6" hidden="1" x14ac:dyDescent="0.2">
      <c r="A38" s="7" t="s">
        <v>91</v>
      </c>
      <c r="D38" s="28"/>
    </row>
    <row r="39" spans="1:6" hidden="1" x14ac:dyDescent="0.2">
      <c r="A39" s="51" t="s">
        <v>86</v>
      </c>
      <c r="B39" s="55" t="str">
        <f>IF((B19&lt;&gt;"-"),B33+B36,"-")</f>
        <v>-</v>
      </c>
    </row>
    <row r="40" spans="1:6" hidden="1" x14ac:dyDescent="0.2"/>
    <row r="41" spans="1:6" hidden="1" x14ac:dyDescent="0.2">
      <c r="A41" s="7" t="s">
        <v>98</v>
      </c>
      <c r="B41" s="56">
        <v>0.01</v>
      </c>
      <c r="C41" s="24"/>
      <c r="D41" s="24"/>
      <c r="F41" s="24"/>
    </row>
    <row r="42" spans="1:6" hidden="1" x14ac:dyDescent="0.2">
      <c r="A42" s="51" t="s">
        <v>85</v>
      </c>
      <c r="B42" s="54" t="str">
        <f>IF((B19&lt;&gt;"-"),B41*B39,"-")</f>
        <v>-</v>
      </c>
    </row>
    <row r="43" spans="1:6" hidden="1" x14ac:dyDescent="0.2">
      <c r="D43" s="28"/>
    </row>
    <row r="44" spans="1:6" hidden="1" x14ac:dyDescent="0.2">
      <c r="A44" s="7" t="s">
        <v>99</v>
      </c>
      <c r="D44" s="28"/>
    </row>
    <row r="45" spans="1:6" hidden="1" x14ac:dyDescent="0.2">
      <c r="A45" s="51" t="s">
        <v>86</v>
      </c>
      <c r="B45" s="55" t="str">
        <f>IF((B19&lt;&gt;"-"),B39+B42,"Select County")</f>
        <v>Select County</v>
      </c>
    </row>
  </sheetData>
  <sheetProtection algorithmName="SHA-512" hashValue="93BarYz5BkkAT/NdK0umLnESBEVv3MQXZD6imbb8AN2qFKfBv4Km44SJ8jHPVobP5Z0+yBRoFVXm5UMqD0IisQ==" saltValue="SxcP6yhftz3lW6Vgr9TAAQ=="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workbookViewId="0">
      <selection activeCell="A13" sqref="A13:C13"/>
    </sheetView>
  </sheetViews>
  <sheetFormatPr defaultRowHeight="12.75" x14ac:dyDescent="0.2"/>
  <cols>
    <col min="2" max="2" width="47" customWidth="1"/>
  </cols>
  <sheetData>
    <row r="5" spans="1:3" x14ac:dyDescent="0.2">
      <c r="A5" t="s">
        <v>82</v>
      </c>
      <c r="B5" t="s">
        <v>83</v>
      </c>
    </row>
    <row r="6" spans="1:3" x14ac:dyDescent="0.2">
      <c r="A6" s="60">
        <v>41610</v>
      </c>
      <c r="B6" t="s">
        <v>76</v>
      </c>
      <c r="C6" t="s">
        <v>94</v>
      </c>
    </row>
    <row r="7" spans="1:3" x14ac:dyDescent="0.2">
      <c r="A7" s="60">
        <v>41684</v>
      </c>
      <c r="B7" t="s">
        <v>77</v>
      </c>
      <c r="C7" t="s">
        <v>95</v>
      </c>
    </row>
    <row r="8" spans="1:3" x14ac:dyDescent="0.2">
      <c r="A8" s="60">
        <v>41709</v>
      </c>
      <c r="B8" t="s">
        <v>81</v>
      </c>
      <c r="C8" t="s">
        <v>96</v>
      </c>
    </row>
    <row r="9" spans="1:3" x14ac:dyDescent="0.2">
      <c r="A9" s="60">
        <v>41747</v>
      </c>
      <c r="B9" t="s">
        <v>88</v>
      </c>
      <c r="C9" t="s">
        <v>97</v>
      </c>
    </row>
    <row r="10" spans="1:3" x14ac:dyDescent="0.2">
      <c r="A10" s="60">
        <v>42164</v>
      </c>
      <c r="B10" s="61" t="s">
        <v>92</v>
      </c>
      <c r="C10" t="s">
        <v>93</v>
      </c>
    </row>
    <row r="11" spans="1:3" ht="25.5" x14ac:dyDescent="0.2">
      <c r="A11" s="60">
        <v>42887</v>
      </c>
      <c r="B11" s="88" t="s">
        <v>210</v>
      </c>
      <c r="C11" s="89" t="s">
        <v>211</v>
      </c>
    </row>
    <row r="12" spans="1:3" x14ac:dyDescent="0.2">
      <c r="A12" s="60">
        <v>43282</v>
      </c>
      <c r="B12" t="s">
        <v>223</v>
      </c>
      <c r="C12" s="89" t="s">
        <v>224</v>
      </c>
    </row>
    <row r="13" spans="1:3" x14ac:dyDescent="0.2">
      <c r="A13" s="60">
        <v>43466</v>
      </c>
      <c r="B13" t="s">
        <v>226</v>
      </c>
      <c r="C13" s="89" t="s">
        <v>227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40bc2d8c6604db889bd1955e1be4c34">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c9343578c342e2e75bde3e5db4698007"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9.1"/>
          <xsd:enumeration value="MnSPA R19.2"/>
          <xsd:enumeration value="MnSPA R19.3"/>
          <xsd:enumeration value="MnSPA R19.4"/>
          <xsd:enumeration value="MnSP 18.3"/>
          <xsd:enumeration value="MnSP 18.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R18.5</Category_x002d_Req>
    <Sub_x0020_category_x002d_req_x003a_ xmlns="39dc04e4-1dc7-4207-b25c-d7db9724c689">Frameworks</Sub_x0020_category_x002d_req_x003a_>
    <_dlc_DocId xmlns="0cdeeaad-74a8-4021-893f-c7b31297a14c">S2EJPDAADAY4-1521811817-577</_dlc_DocId>
    <_dlc_DocIdUrl xmlns="0cdeeaad-74a8-4021-893f-c7b31297a14c">
      <Url>https://workplace/cc/MnSPA/_layouts/15/DocIdRedir.aspx?ID=S2EJPDAADAY4-1521811817-577</Url>
      <Description>S2EJPDAADAY4-1521811817-577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2.xml><?xml version="1.0" encoding="utf-8"?>
<ds:datastoreItem xmlns:ds="http://schemas.openxmlformats.org/officeDocument/2006/customXml" ds:itemID="{C851E133-CC22-419D-9357-6E319B7CF5FA}">
  <ds:schemaRefs>
    <ds:schemaRef ds:uri="http://schemas.microsoft.com/sharepoint/events"/>
  </ds:schemaRefs>
</ds:datastoreItem>
</file>

<file path=customXml/itemProps3.xml><?xml version="1.0" encoding="utf-8"?>
<ds:datastoreItem xmlns:ds="http://schemas.openxmlformats.org/officeDocument/2006/customXml" ds:itemID="{952D2A54-9139-47C2-A676-678A49C34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4E2DC5-1046-4111-B6CD-8B109BA908FD}">
  <ds:schemaRef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microsoft.com/office/2006/metadata/properties"/>
    <ds:schemaRef ds:uri="0cdeeaad-74a8-4021-893f-c7b31297a14c"/>
    <ds:schemaRef ds:uri="http://schemas.openxmlformats.org/package/2006/metadata/core-properties"/>
    <ds:schemaRef ds:uri="39dc04e4-1dc7-4207-b25c-d7db9724c689"/>
    <ds:schemaRef ds:uri="http://www.w3.org/XML/1998/namespace"/>
  </ds:schemaRefs>
</ds:datastoreItem>
</file>

<file path=customXml/itemProps5.xml><?xml version="1.0" encoding="utf-8"?>
<ds:datastoreItem xmlns:ds="http://schemas.openxmlformats.org/officeDocument/2006/customXml" ds:itemID="{C3E5E87E-6DA8-4EB2-8649-EC5533B942C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2018-12-06T17:42:33Z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a0df86d6-dd28-4f7c-b095-d5959bcef60a</vt:lpwstr>
  </property>
</Properties>
</file>