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workplace/cc/MnSPA/Requirements/"/>
    </mc:Choice>
  </mc:AlternateContent>
  <bookViews>
    <workbookView xWindow="11088" yWindow="192" windowWidth="11352" windowHeight="7812"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Budget_Neutrality">'Employment Serv Rate Framework'!$A$25:$B$27</definedName>
    <definedName name="Customization">'Direct Staffing'!$A$18:$C$21</definedName>
    <definedName name="Development">'Direct Staffing'!$J$31</definedName>
    <definedName name="DirectStaff">'Direct Staffing'!$A$4:$C$6</definedName>
    <definedName name="Exploration">'Direct Staffing'!$J$31:$J$35</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Staffing'!$I$31:$I$36</definedName>
  </definedNames>
  <calcPr calcId="152511"/>
</workbook>
</file>

<file path=xl/calcChain.xml><?xml version="1.0" encoding="utf-8"?>
<calcChain xmlns="http://schemas.openxmlformats.org/spreadsheetml/2006/main">
  <c r="C8" i="10" l="1"/>
  <c r="A12" i="10" l="1"/>
  <c r="D6" i="10"/>
  <c r="C12" i="10" l="1"/>
  <c r="D25" i="10" s="1"/>
  <c r="C28" i="10" s="1"/>
  <c r="I80" i="9"/>
  <c r="B30" i="9"/>
  <c r="E16" i="10" l="1"/>
  <c r="B7" i="13" l="1"/>
  <c r="B5" i="13"/>
  <c r="B19" i="9" l="1"/>
  <c r="B4" i="9" l="1"/>
  <c r="D4" i="9" s="1"/>
  <c r="E13" i="6"/>
  <c r="B16" i="9"/>
  <c r="C19" i="3"/>
  <c r="B10" i="9" s="1"/>
  <c r="B7" i="9"/>
  <c r="B13" i="9"/>
  <c r="D7" i="9" l="1"/>
  <c r="D10" i="9" l="1"/>
  <c r="D13" i="9" l="1"/>
  <c r="E16" i="9" s="1"/>
  <c r="D16" i="9" l="1"/>
  <c r="D19" i="9"/>
  <c r="D21" i="9" s="1"/>
  <c r="B21" i="9" s="1"/>
  <c r="B33" i="9" s="1"/>
  <c r="B37" i="9" l="1"/>
  <c r="B41" i="9" s="1"/>
  <c r="B45" i="9" s="1"/>
  <c r="B49" i="9" s="1"/>
  <c r="B53" i="9" s="1"/>
  <c r="B57" i="9" s="1"/>
  <c r="B23" i="9"/>
  <c r="B34" i="9" s="1"/>
  <c r="B26" i="9" l="1"/>
  <c r="B38" i="9"/>
  <c r="B42" i="9" s="1"/>
  <c r="B46" i="9" s="1"/>
  <c r="B50" i="9" s="1"/>
  <c r="B27" i="9" l="1"/>
  <c r="B54" i="9"/>
  <c r="B58" i="9" s="1"/>
</calcChain>
</file>

<file path=xl/sharedStrings.xml><?xml version="1.0" encoding="utf-8"?>
<sst xmlns="http://schemas.openxmlformats.org/spreadsheetml/2006/main" count="364" uniqueCount="252">
  <si>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</si>
  <si>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</si>
  <si>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</si>
  <si>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</si>
  <si>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</si>
  <si>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</si>
  <si>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</si>
  <si>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</si>
  <si>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</si>
  <si>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</si>
  <si>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</si>
  <si>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</si>
  <si>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</si>
  <si>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</si>
  <si>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</si>
  <si>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</si>
  <si>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</si>
  <si>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</si>
  <si>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</si>
  <si>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</si>
  <si>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</si>
  <si>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</si>
  <si>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</si>
  <si>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</si>
  <si>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</si>
  <si>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</si>
  <si>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</si>
  <si>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</si>
  <si>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</si>
  <si>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</si>
  <si>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</si>
  <si>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</si>
  <si>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</si>
  <si>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</si>
  <si>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</si>
  <si>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</si>
  <si>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</si>
  <si>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</si>
  <si>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</si>
  <si>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</si>
  <si>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</si>
  <si>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</si>
  <si>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</si>
  <si>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</si>
  <si>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</si>
  <si>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</si>
  <si>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</si>
  <si>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</si>
  <si>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</si>
  <si>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</si>
  <si>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</si>
  <si>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</si>
  <si>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</si>
  <si>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</si>
  <si>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</si>
  <si>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</si>
  <si>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</si>
  <si>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</si>
  <si>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</si>
  <si>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</si>
  <si>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</si>
  <si>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</si>
  <si>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</si>
  <si>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</si>
  <si>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</si>
  <si>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</si>
  <si>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</si>
  <si>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</si>
  <si>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</si>
  <si>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</si>
  <si>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</si>
  <si>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</si>
  <si>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</si>
  <si>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</si>
  <si>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</si>
  <si>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</si>
  <si>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</si>
  <si>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</si>
  <si>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</si>
  <si>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</si>
  <si>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</si>
  <si>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</si>
  <si>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</si>
  <si>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</si>
  <si>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</si>
  <si>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</si>
  <si>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</si>
  <si>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</si>
  <si>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</si>
  <si>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</si>
  <si>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</si>
  <si>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</si>
  <si>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</si>
  <si>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</si>
  <si>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</si>
  <si>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</si>
  <si>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</si>
  <si>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</si>
  <si>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</si>
  <si>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</si>
  <si>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</si>
  <si>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</si>
  <si>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</si>
  <si>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</si>
  <si>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</si>
  <si>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</si>
  <si>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</si>
  <si>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</si>
  <si>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</si>
  <si>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</si>
  <si>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</si>
  <si>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</si>
  <si>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</si>
  <si>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</si>
  <si>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</si>
  <si>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</si>
  <si>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</si>
  <si>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</si>
  <si>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</si>
  <si>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</si>
  <si>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</si>
  <si>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</si>
  <si>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</si>
  <si>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</si>
  <si>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</si>
  <si>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</si>
  <si>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</si>
  <si>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</si>
  <si>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</si>
  <si>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</si>
  <si>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</si>
  <si>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</si>
  <si>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</si>
  <si>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</si>
  <si>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</si>
  <si>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</si>
  <si>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</si>
  <si>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</si>
  <si>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</si>
  <si>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</si>
  <si>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</si>
  <si>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</si>
  <si>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</si>
  <si>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</si>
  <si>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</si>
  <si>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</si>
  <si>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</si>
  <si>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</si>
  <si>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</si>
  <si>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</si>
  <si>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</si>
  <si>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</si>
  <si>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</si>
  <si>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</si>
  <si>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</si>
  <si>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</si>
  <si>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</si>
  <si>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</si>
  <si>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</si>
  <si>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</si>
  <si>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</si>
  <si>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</si>
  <si>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</si>
  <si>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</si>
  <si>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</si>
  <si>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</si>
  <si>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</si>
  <si>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</si>
  <si>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</si>
  <si>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</si>
  <si>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</si>
  <si>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</si>
  <si>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</si>
  <si>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</si>
  <si>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</si>
  <si>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</si>
  <si>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</si>
  <si>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</si>
  <si>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</si>
  <si>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</si>
  <si>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</si>
  <si>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</si>
  <si>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</si>
  <si>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</si>
  <si>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</si>
  <si>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</si>
  <si>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</si>
  <si>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</si>
  <si>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</si>
  <si>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</si>
  <si>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</si>
  <si>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</si>
  <si>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</si>
  <si>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</si>
  <si>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</si>
  <si>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</si>
  <si>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</si>
  <si>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</si>
  <si>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</si>
  <si>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</si>
  <si>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</si>
  <si>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</si>
  <si>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</si>
  <si>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</si>
  <si>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</si>
  <si>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</si>
  <si>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</si>
  <si>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</si>
  <si>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</si>
  <si>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</si>
  <si>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Shared 1:4</t>
  </si>
  <si>
    <t>Shared 1:5</t>
  </si>
  <si>
    <t>Shared 1:6</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</si>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</sst>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44" fontId="1" fillId="6" borderId="0" xfId="2" applyFont="1" applyFill="1" applyBorder="1" applyAlignment="1">
      <alignment horizontal="right" vertical="top"/>
    </xf>
    <xf numFmtId="10" fontId="1" fillId="6" borderId="0" xfId="3" applyNumberFormat="1" applyFont="1" applyFill="1" applyBorder="1" applyAlignment="1">
      <alignment vertical="top"/>
    </xf>
    <xf numFmtId="44" fontId="1" fillId="6" borderId="0" xfId="2" applyFont="1" applyFill="1" applyBorder="1" applyAlignment="1">
      <alignment vertical="top"/>
    </xf>
    <xf numFmtId="44" fontId="1" fillId="6" borderId="0" xfId="2" applyFont="1" applyFill="1" applyBorder="1"/>
    <xf numFmtId="0" fontId="1" fillId="3" borderId="0" xfId="0" applyFont="1" applyFill="1" applyBorder="1" applyAlignment="1">
      <alignment horizontal="left"/>
    </xf>
    <xf numFmtId="44" fontId="1" fillId="6" borderId="0" xfId="2" applyFont="1" applyFill="1" applyBorder="1" applyAlignment="1">
      <alignment horizontal="left" vertical="top"/>
    </xf>
    <xf numFmtId="10" fontId="1" fillId="6" borderId="1" xfId="3" applyNumberFormat="1" applyFont="1" applyFill="1" applyBorder="1" applyAlignment="1">
      <alignment vertical="top"/>
    </xf>
    <xf numFmtId="44" fontId="1" fillId="6" borderId="1" xfId="2" applyFont="1" applyFill="1" applyBorder="1" applyAlignment="1">
      <alignment horizontal="left" vertical="top"/>
    </xf>
    <xf numFmtId="0" fontId="0" fillId="2" borderId="1" xfId="0" applyFill="1" applyBorder="1" applyAlignment="1">
      <alignment horizontal="left"/>
    </xf>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2" borderId="1" xfId="0" applyFont="1"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topLeftCell="A7" zoomScale="107" zoomScaleNormal="107" workbookViewId="0">
      <selection activeCell="M27" sqref="M27"/>
    </sheetView>
  </sheetViews>
  <sheetFormatPr defaultColWidth="9.109375" defaultRowHeight="13.2" x14ac:dyDescent="0.25"/>
  <cols>
    <col min="1" max="1" width="25.33203125" style="3" customWidth="1"/>
    <col min="2" max="2" width="11.109375" style="6" customWidth="1"/>
    <col min="3" max="3" width="14.44140625" style="6" bestFit="1" customWidth="1"/>
    <col min="4" max="4" width="18" style="9" bestFit="1" customWidth="1"/>
    <col min="5" max="5" width="17.88671875" style="9" bestFit="1" customWidth="1"/>
    <col min="6" max="6" width="15.44140625" style="6" hidden="1" customWidth="1"/>
    <col min="7" max="7" width="16.33203125" style="3" hidden="1" customWidth="1"/>
    <col min="8" max="8" width="10.109375" style="3" hidden="1" customWidth="1"/>
    <col min="9" max="9" width="12" style="3" hidden="1" customWidth="1"/>
    <col min="10" max="11" width="9.109375" style="3" hidden="1" customWidth="1"/>
    <col min="12" max="12" width="9.109375" style="3" customWidth="1"/>
    <col min="13" max="16384" width="9.109375" style="3"/>
  </cols>
  <sheetData>
    <row r="1" spans="1:9" ht="15" customHeight="1" x14ac:dyDescent="0.3">
      <c r="A1" s="59" t="s">
        <v>11</v>
      </c>
      <c r="B1" s="59"/>
      <c r="C1" s="24"/>
      <c r="D1" s="24"/>
      <c r="E1" s="24"/>
      <c r="F1" s="24"/>
      <c r="G1" s="24"/>
      <c r="H1" s="24"/>
    </row>
    <row r="2" spans="1:9" x14ac:dyDescent="0.25">
      <c r="A2" s="24"/>
      <c r="B2" s="24"/>
      <c r="C2" s="24"/>
      <c r="D2" s="24"/>
      <c r="E2" s="24"/>
      <c r="F2" s="24"/>
      <c r="G2" s="24"/>
      <c r="H2" s="24"/>
    </row>
    <row r="3" spans="1:9" x14ac:dyDescent="0.25">
      <c r="A3" s="60"/>
      <c r="B3" s="60"/>
      <c r="C3" s="24"/>
      <c r="D3" s="24"/>
      <c r="E3" s="24"/>
      <c r="F3" s="24"/>
      <c r="G3" s="24"/>
      <c r="H3" s="24"/>
    </row>
    <row r="4" spans="1:9" x14ac:dyDescent="0.25">
      <c r="A4" s="7" t="s">
        <v>245</v>
      </c>
      <c r="B4" s="7"/>
      <c r="C4" s="8"/>
      <c r="D4" s="24"/>
      <c r="E4" s="24"/>
      <c r="F4" s="24"/>
      <c r="G4" s="24"/>
      <c r="H4" s="24"/>
    </row>
    <row r="5" spans="1:9" x14ac:dyDescent="0.25">
      <c r="A5" s="120" t="s">
        <v>217</v>
      </c>
      <c r="B5" s="114"/>
      <c r="C5" s="5" t="s">
        <v>213</v>
      </c>
      <c r="D5" s="5" t="s">
        <v>66</v>
      </c>
      <c r="E5" s="109"/>
      <c r="F5" s="24"/>
      <c r="G5" s="24"/>
      <c r="H5" s="63" t="s">
        <v>214</v>
      </c>
      <c r="I5" s="3">
        <v>18.3</v>
      </c>
    </row>
    <row r="6" spans="1:9" x14ac:dyDescent="0.25">
      <c r="A6" s="121" t="s">
        <v>241</v>
      </c>
      <c r="B6" s="122"/>
      <c r="C6" s="86" t="s">
        <v>214</v>
      </c>
      <c r="D6" s="40">
        <f>VLOOKUP(C6,$H$5:$I$7,2,FALSE)</f>
        <v>18.3</v>
      </c>
      <c r="E6" s="106"/>
      <c r="F6" s="24"/>
      <c r="G6" s="24"/>
      <c r="H6" s="63" t="s">
        <v>215</v>
      </c>
      <c r="I6" s="3">
        <v>18.3</v>
      </c>
    </row>
    <row r="7" spans="1:9" x14ac:dyDescent="0.25">
      <c r="A7" s="121" t="s">
        <v>239</v>
      </c>
      <c r="B7" s="123"/>
      <c r="C7" s="112">
        <v>4.7E-2</v>
      </c>
      <c r="D7" s="112"/>
      <c r="E7" s="107"/>
      <c r="F7" s="24"/>
      <c r="G7" s="24"/>
      <c r="H7" s="63" t="s">
        <v>216</v>
      </c>
      <c r="I7" s="3">
        <v>22.38</v>
      </c>
    </row>
    <row r="8" spans="1:9" x14ac:dyDescent="0.25">
      <c r="A8" s="121" t="s">
        <v>240</v>
      </c>
      <c r="B8" s="123"/>
      <c r="C8" s="113">
        <f>ROUND(D6*C7+D6,2)</f>
        <v>19.16</v>
      </c>
      <c r="D8" s="113"/>
      <c r="E8" s="108"/>
      <c r="F8" s="24"/>
      <c r="G8" s="24"/>
    </row>
    <row r="9" spans="1:9" x14ac:dyDescent="0.25">
      <c r="A9" s="110"/>
      <c r="B9" s="46"/>
      <c r="C9" s="111"/>
      <c r="D9" s="111"/>
      <c r="E9" s="108"/>
      <c r="F9" s="24"/>
      <c r="G9" s="24"/>
    </row>
    <row r="10" spans="1:9" x14ac:dyDescent="0.25">
      <c r="A10" s="7" t="s">
        <v>242</v>
      </c>
      <c r="B10" s="7"/>
      <c r="C10" s="8"/>
      <c r="D10" s="111"/>
      <c r="E10" s="108"/>
      <c r="F10" s="24"/>
      <c r="G10" s="24"/>
    </row>
    <row r="11" spans="1:9" x14ac:dyDescent="0.25">
      <c r="A11" s="114" t="s">
        <v>243</v>
      </c>
      <c r="B11" s="114"/>
      <c r="C11" s="5" t="s">
        <v>244</v>
      </c>
      <c r="D11" s="111"/>
      <c r="E11" s="108"/>
      <c r="F11" s="24"/>
      <c r="G11" s="24"/>
    </row>
    <row r="12" spans="1:9" x14ac:dyDescent="0.25">
      <c r="A12" s="124" t="str">
        <f>C6</f>
        <v>Support</v>
      </c>
      <c r="B12" s="125"/>
      <c r="C12" s="40">
        <f>C8</f>
        <v>19.16</v>
      </c>
      <c r="D12" s="111"/>
      <c r="E12" s="108"/>
      <c r="F12" s="24"/>
      <c r="G12" s="24"/>
    </row>
    <row r="13" spans="1:9" x14ac:dyDescent="0.25">
      <c r="A13" s="24"/>
      <c r="B13" s="24"/>
      <c r="C13" s="24"/>
      <c r="D13" s="24"/>
      <c r="E13" s="24"/>
      <c r="F13" s="24"/>
      <c r="G13" s="24"/>
      <c r="H13" s="24"/>
    </row>
    <row r="14" spans="1:9" x14ac:dyDescent="0.25">
      <c r="A14" s="7" t="s">
        <v>247</v>
      </c>
      <c r="B14" s="24"/>
      <c r="C14" s="24"/>
      <c r="D14" s="24"/>
      <c r="E14" s="24"/>
      <c r="F14" s="24"/>
      <c r="G14" s="24"/>
      <c r="H14" s="24"/>
    </row>
    <row r="15" spans="1:9" x14ac:dyDescent="0.25">
      <c r="A15" s="16" t="s">
        <v>52</v>
      </c>
      <c r="B15" s="17"/>
      <c r="C15" s="17" t="s">
        <v>53</v>
      </c>
      <c r="D15" s="1" t="s">
        <v>54</v>
      </c>
      <c r="E15" s="1" t="s">
        <v>55</v>
      </c>
      <c r="F15" s="24"/>
      <c r="G15" s="24"/>
      <c r="H15" s="24"/>
    </row>
    <row r="16" spans="1:9" x14ac:dyDescent="0.25">
      <c r="A16" s="116" t="s">
        <v>56</v>
      </c>
      <c r="B16" s="117"/>
      <c r="C16" s="44">
        <v>22.81</v>
      </c>
      <c r="D16" s="45">
        <v>0.11</v>
      </c>
      <c r="E16" s="22">
        <f>C16*D16</f>
        <v>2.5090999999999997</v>
      </c>
      <c r="F16" s="24"/>
      <c r="G16" s="24"/>
      <c r="H16" s="24"/>
    </row>
    <row r="17" spans="1:11" x14ac:dyDescent="0.25">
      <c r="A17" s="24">
        <v>3</v>
      </c>
      <c r="B17" s="24"/>
      <c r="C17" s="24"/>
      <c r="D17" s="24"/>
      <c r="E17" s="24"/>
      <c r="F17" s="24"/>
      <c r="G17" s="24"/>
      <c r="H17" s="24"/>
    </row>
    <row r="18" spans="1:11" x14ac:dyDescent="0.25">
      <c r="A18" s="36" t="s">
        <v>248</v>
      </c>
      <c r="B18" s="46"/>
      <c r="C18" s="47"/>
      <c r="D18" s="48"/>
      <c r="E18" s="24"/>
      <c r="F18" s="24"/>
      <c r="G18" s="24"/>
      <c r="H18" s="24"/>
    </row>
    <row r="19" spans="1:11" ht="26.4" x14ac:dyDescent="0.25">
      <c r="A19" s="49" t="s">
        <v>57</v>
      </c>
      <c r="B19" s="5" t="s">
        <v>58</v>
      </c>
      <c r="C19" s="50" t="s">
        <v>59</v>
      </c>
      <c r="D19" s="24"/>
      <c r="E19" s="24"/>
      <c r="F19" s="24"/>
      <c r="G19" s="24"/>
      <c r="H19" s="24"/>
    </row>
    <row r="20" spans="1:11" x14ac:dyDescent="0.25">
      <c r="A20" s="51" t="s">
        <v>60</v>
      </c>
      <c r="B20" s="52">
        <v>0</v>
      </c>
      <c r="C20" s="86">
        <v>0</v>
      </c>
      <c r="D20" s="24"/>
      <c r="E20" s="24"/>
      <c r="F20" s="24"/>
      <c r="G20" s="24"/>
      <c r="H20" s="24"/>
    </row>
    <row r="21" spans="1:11" x14ac:dyDescent="0.25">
      <c r="A21" s="51" t="s">
        <v>61</v>
      </c>
      <c r="B21" s="53">
        <v>2.5</v>
      </c>
      <c r="C21" s="87"/>
      <c r="D21" s="24"/>
      <c r="E21" s="24"/>
      <c r="F21" s="24"/>
      <c r="G21" s="24"/>
      <c r="H21" s="24"/>
    </row>
    <row r="22" spans="1:11" x14ac:dyDescent="0.25">
      <c r="A22" s="24"/>
      <c r="B22" s="24"/>
      <c r="C22" s="24"/>
      <c r="D22" s="24"/>
      <c r="E22" s="24"/>
      <c r="F22" s="24"/>
      <c r="G22" s="24"/>
      <c r="H22" s="24"/>
    </row>
    <row r="23" spans="1:11" x14ac:dyDescent="0.25">
      <c r="A23" s="7" t="s">
        <v>249</v>
      </c>
      <c r="B23" s="3"/>
      <c r="C23" s="3"/>
      <c r="D23" s="3"/>
      <c r="E23" s="3"/>
      <c r="F23" s="3"/>
      <c r="G23" s="24"/>
      <c r="H23" s="24"/>
    </row>
    <row r="24" spans="1:11" x14ac:dyDescent="0.25">
      <c r="A24" s="16" t="s">
        <v>41</v>
      </c>
      <c r="B24" s="17"/>
      <c r="C24" s="17"/>
      <c r="D24" s="1" t="s">
        <v>10</v>
      </c>
      <c r="E24" s="24"/>
      <c r="F24" s="24"/>
      <c r="G24" s="24"/>
      <c r="H24" s="24"/>
    </row>
    <row r="25" spans="1:11" x14ac:dyDescent="0.25">
      <c r="A25" s="116" t="s">
        <v>21</v>
      </c>
      <c r="B25" s="117"/>
      <c r="C25" s="33">
        <v>8.7099999999999997E-2</v>
      </c>
      <c r="D25" s="22">
        <f>ROUND(C25*(C12+E16+C20),2)</f>
        <v>1.89</v>
      </c>
      <c r="E25" s="24"/>
      <c r="F25" s="24"/>
      <c r="G25" s="24"/>
      <c r="H25" s="24"/>
    </row>
    <row r="26" spans="1:11" x14ac:dyDescent="0.25">
      <c r="A26" s="24"/>
      <c r="B26" s="24"/>
      <c r="C26" s="24"/>
      <c r="D26" s="24"/>
      <c r="E26" s="24"/>
      <c r="F26" s="24"/>
      <c r="G26" s="24"/>
      <c r="H26" s="24"/>
    </row>
    <row r="27" spans="1:11" x14ac:dyDescent="0.25">
      <c r="A27" s="7" t="s">
        <v>250</v>
      </c>
      <c r="B27" s="3"/>
      <c r="C27" s="3"/>
      <c r="D27" s="24"/>
      <c r="E27" s="24"/>
      <c r="F27" s="24"/>
      <c r="G27" s="24"/>
      <c r="H27" s="24"/>
    </row>
    <row r="28" spans="1:11" x14ac:dyDescent="0.25">
      <c r="A28" s="118" t="s">
        <v>16</v>
      </c>
      <c r="B28" s="119"/>
      <c r="C28" s="23">
        <f>C12+E16+C20+D25</f>
        <v>23.559100000000001</v>
      </c>
      <c r="D28" s="24"/>
      <c r="E28" s="24"/>
      <c r="F28" s="24"/>
      <c r="G28" s="24"/>
      <c r="H28" s="24"/>
    </row>
    <row r="29" spans="1:11" ht="19.5" customHeight="1" x14ac:dyDescent="0.25">
      <c r="A29" s="24"/>
      <c r="B29" s="24"/>
      <c r="C29" s="24"/>
      <c r="D29" s="24"/>
      <c r="E29" s="24"/>
      <c r="F29" s="24"/>
      <c r="G29" s="24"/>
      <c r="H29" s="24"/>
    </row>
    <row r="30" spans="1:11" x14ac:dyDescent="0.25">
      <c r="A30" s="7" t="s">
        <v>251</v>
      </c>
      <c r="B30" s="24"/>
      <c r="C30" s="24"/>
      <c r="D30" s="24"/>
      <c r="E30" s="24"/>
      <c r="F30" s="24"/>
      <c r="G30" s="24"/>
      <c r="H30" s="24"/>
    </row>
    <row r="31" spans="1:11" x14ac:dyDescent="0.25">
      <c r="A31" s="115" t="s">
        <v>69</v>
      </c>
      <c r="B31" s="115"/>
      <c r="C31" s="58" t="s">
        <v>70</v>
      </c>
      <c r="H31" s="63" t="s">
        <v>214</v>
      </c>
      <c r="I31" s="57" t="s">
        <v>70</v>
      </c>
      <c r="J31" s="57" t="s">
        <v>70</v>
      </c>
      <c r="K31" s="57" t="s">
        <v>70</v>
      </c>
    </row>
    <row r="32" spans="1:11" x14ac:dyDescent="0.25">
      <c r="H32" s="63" t="s">
        <v>215</v>
      </c>
      <c r="I32" s="57" t="s">
        <v>71</v>
      </c>
      <c r="J32" s="57" t="s">
        <v>71</v>
      </c>
    </row>
    <row r="33" spans="8:10" x14ac:dyDescent="0.25">
      <c r="H33" s="63" t="s">
        <v>216</v>
      </c>
      <c r="I33" s="57" t="s">
        <v>72</v>
      </c>
      <c r="J33" s="57" t="s">
        <v>72</v>
      </c>
    </row>
    <row r="34" spans="8:10" x14ac:dyDescent="0.25">
      <c r="I34" s="63" t="s">
        <v>210</v>
      </c>
      <c r="J34" s="63" t="s">
        <v>210</v>
      </c>
    </row>
    <row r="35" spans="8:10" x14ac:dyDescent="0.25">
      <c r="I35" s="63" t="s">
        <v>211</v>
      </c>
      <c r="J35" s="63" t="s">
        <v>211</v>
      </c>
    </row>
    <row r="36" spans="8:10" x14ac:dyDescent="0.25">
      <c r="I36" s="63" t="s">
        <v>212</v>
      </c>
      <c r="J36" s="63"/>
    </row>
  </sheetData>
  <sheetProtection algorithmName="SHA-512" hashValue="3C10MezqSoYcjojIZG82P9eoo/2Ybd9k+ggUSOtPUugBcGFeONRMlz5X8lVgabrDd7R4iu2Pj8/hfi58HvPlmg==" saltValue="m27cdBuUgsqJq00d+1OSXA==" spinCount="100000" sheet="1" objects="1" scenarios="1"/>
  <mergeCells count="12">
    <mergeCell ref="A5:B5"/>
    <mergeCell ref="A6:B6"/>
    <mergeCell ref="A16:B16"/>
    <mergeCell ref="A7:B7"/>
    <mergeCell ref="A8:B8"/>
    <mergeCell ref="A12:B12"/>
    <mergeCell ref="C7:D7"/>
    <mergeCell ref="C8:D8"/>
    <mergeCell ref="A11:B11"/>
    <mergeCell ref="A31:B31"/>
    <mergeCell ref="A25:B25"/>
    <mergeCell ref="A28:B28"/>
  </mergeCells>
  <phoneticPr fontId="2" type="noConversion"/>
  <dataValidations xWindow="469" yWindow="203" count="14">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D6:E6 C7:C9"/>
    <dataValidation allowBlank="1" showInputMessage="1" showErrorMessage="1" prompt="Percentage for Direct Care Relief Staffing" sqref="C25"/>
    <dataValidation allowBlank="1" showInputMessage="1" showErrorMessage="1" prompt="Direct Care Relief Staffing Dollar Amount formula is Percentage for Direct Care Relief Staffing times (Supported Employment Services Wage plus Supervision Amount plus Add-on Choice)" sqref="D25"/>
    <dataValidation allowBlank="1" showInputMessage="1" showErrorMessage="1" prompt="Total Individual Staffing Amount formula is Supported Emplyment Services Wage plus Supervision Amount plus Add-on Choice plus Direct Care Relief Staffing Dollar Amount" sqref="C28"/>
    <dataValidation allowBlank="1" showInputMessage="1" showErrorMessage="1" prompt="Supervision Amount formula is Supervision Wage times Supervision Percent" sqref="E16"/>
    <dataValidation allowBlank="1" showInputMessage="1" showErrorMessage="1" prompt="Supervision Percent" sqref="D16"/>
    <dataValidation allowBlank="1" showInputMessage="1" showErrorMessage="1" prompt="Supervision Wage" sqref="C16"/>
    <dataValidation type="list" allowBlank="1" showInputMessage="1" showErrorMessage="1" prompt="Enter Add-on Choice.  Press ALT and the down arrow to bring up the drop down options.  Use arrow keys to scroll through the options and press ENTER on the appropriate selection." sqref="C20">
      <formula1>$B$20:$B$21</formula1>
    </dataValidation>
    <dataValidation allowBlank="1" showInputMessage="1" showErrorMessage="1" prompt="Deaf or Hard of Hearing Add-on Amount" sqref="B21"/>
    <dataValidation allowBlank="1" showInputMessage="1" showErrorMessage="1" prompt="No Customization Add-on Amount" sqref="B20"/>
    <dataValidation type="list" allowBlank="1" showInputMessage="1" showErrorMessage="1" prompt="Enter Shared Staff Ratio.  Press ALT and the down arrow to bring up the drop down options.  Use arrow keys to scroll through the options and press ENTER on the appropriate selection." sqref="C31">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formula1>Service</formula1>
    </dataValidation>
    <dataValidation allowBlank="1" showInputMessage="1" showErrorMessage="1" prompt="Housing Access Coordinator Wage" sqref="C12"/>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G5" sqref="G5"/>
    </sheetView>
  </sheetViews>
  <sheetFormatPr defaultColWidth="9.109375" defaultRowHeight="13.2" x14ac:dyDescent="0.25"/>
  <cols>
    <col min="1" max="1" width="3.6640625" style="3" customWidth="1"/>
    <col min="2" max="2" width="49.6640625" style="3" customWidth="1"/>
    <col min="3" max="3" width="13.109375" style="3" customWidth="1"/>
    <col min="4" max="16384" width="9.109375" style="3"/>
  </cols>
  <sheetData>
    <row r="1" spans="1:5" ht="15.6" x14ac:dyDescent="0.3">
      <c r="A1" s="59" t="s">
        <v>34</v>
      </c>
      <c r="B1" s="59"/>
      <c r="C1" s="59"/>
      <c r="D1" s="24"/>
      <c r="E1" s="24"/>
    </row>
    <row r="2" spans="1:5" x14ac:dyDescent="0.25">
      <c r="A2" s="24"/>
      <c r="B2" s="24"/>
      <c r="C2" s="24"/>
      <c r="D2" s="24"/>
      <c r="E2" s="24"/>
    </row>
    <row r="3" spans="1:5" x14ac:dyDescent="0.25">
      <c r="A3" s="7" t="s">
        <v>35</v>
      </c>
      <c r="C3" s="24"/>
      <c r="D3" s="24"/>
      <c r="E3" s="24"/>
    </row>
    <row r="4" spans="1:5" x14ac:dyDescent="0.25">
      <c r="A4" s="126" t="s">
        <v>36</v>
      </c>
      <c r="B4" s="127"/>
      <c r="C4" s="128"/>
      <c r="D4" s="24"/>
      <c r="E4" s="24"/>
    </row>
    <row r="5" spans="1:5" ht="39.75" customHeight="1" x14ac:dyDescent="0.25">
      <c r="A5" s="131" t="s">
        <v>74</v>
      </c>
      <c r="B5" s="132"/>
      <c r="C5" s="133"/>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x14ac:dyDescent="0.25">
      <c r="A10" s="129" t="s">
        <v>31</v>
      </c>
      <c r="B10" s="130"/>
      <c r="C10" s="31">
        <v>0.155</v>
      </c>
      <c r="D10" s="24"/>
      <c r="E10" s="24"/>
    </row>
    <row r="11" spans="1:5" x14ac:dyDescent="0.25">
      <c r="A11" s="24"/>
      <c r="B11" s="24"/>
      <c r="C11" s="24"/>
      <c r="D11" s="24"/>
      <c r="E11" s="24"/>
    </row>
    <row r="12" spans="1:5" x14ac:dyDescent="0.25">
      <c r="A12" s="24"/>
      <c r="B12" s="24"/>
      <c r="C12" s="24"/>
      <c r="D12" s="24"/>
      <c r="E12" s="24"/>
    </row>
  </sheetData>
  <sheetProtection algorithmName="SHA-512" hashValue="nujDbTpaQCJ/tDvh3qdF/MWjANRtGDQgWQ/BGnv3PzyTZznkHjAZhJjyhJYQXIJ6zJv/4C9TixxI+BoxJ9c9yA==" saltValue="M5WasZCBxMjCoJ38ypyKTg=="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ColWidth="9.109375" defaultRowHeight="13.2" x14ac:dyDescent="0.25"/>
  <cols>
    <col min="1" max="1" width="3" style="3" customWidth="1"/>
    <col min="2" max="2" width="40.109375" style="3" bestFit="1" customWidth="1"/>
    <col min="3" max="3" width="24.5546875" style="3" customWidth="1"/>
    <col min="4" max="4" width="14" style="10" customWidth="1"/>
    <col min="5" max="5" width="15.44140625" style="3" customWidth="1"/>
    <col min="6" max="6" width="18.109375" style="3" bestFit="1" customWidth="1"/>
    <col min="7" max="7" width="9.109375" style="3" hidden="1" customWidth="1"/>
    <col min="8" max="16384" width="9.109375" style="3"/>
  </cols>
  <sheetData>
    <row r="1" spans="1:5" ht="15.6" x14ac:dyDescent="0.3">
      <c r="A1" s="59" t="s">
        <v>22</v>
      </c>
      <c r="B1" s="59"/>
      <c r="C1" s="59"/>
      <c r="D1" s="59"/>
      <c r="E1" s="24"/>
    </row>
    <row r="2" spans="1:5" x14ac:dyDescent="0.25">
      <c r="A2" s="24"/>
      <c r="B2" s="24"/>
      <c r="C2" s="24"/>
      <c r="D2" s="24"/>
      <c r="E2" s="24"/>
    </row>
    <row r="3" spans="1:5" x14ac:dyDescent="0.25">
      <c r="A3" s="7" t="s">
        <v>14</v>
      </c>
      <c r="D3" s="24"/>
      <c r="E3" s="24"/>
    </row>
    <row r="4" spans="1:5" x14ac:dyDescent="0.25">
      <c r="A4" s="118" t="s">
        <v>38</v>
      </c>
      <c r="B4" s="119"/>
      <c r="C4" s="2" t="s">
        <v>13</v>
      </c>
      <c r="D4" s="24"/>
      <c r="E4" s="24"/>
    </row>
    <row r="5" spans="1:5" x14ac:dyDescent="0.25">
      <c r="A5" s="134" t="s">
        <v>19</v>
      </c>
      <c r="B5" s="135"/>
      <c r="C5" s="136">
        <v>0.11559999999999999</v>
      </c>
      <c r="D5" s="24"/>
      <c r="E5" s="24"/>
    </row>
    <row r="6" spans="1:5" x14ac:dyDescent="0.25">
      <c r="A6" s="11"/>
      <c r="B6" s="139" t="s">
        <v>20</v>
      </c>
      <c r="C6" s="137"/>
      <c r="D6" s="24"/>
      <c r="E6" s="24"/>
    </row>
    <row r="7" spans="1:5" x14ac:dyDescent="0.25">
      <c r="A7" s="12"/>
      <c r="B7" s="140"/>
      <c r="C7" s="138"/>
      <c r="D7" s="24"/>
      <c r="E7" s="24"/>
    </row>
    <row r="8" spans="1:5" x14ac:dyDescent="0.25">
      <c r="A8" s="134" t="s">
        <v>18</v>
      </c>
      <c r="B8" s="135"/>
      <c r="C8" s="136">
        <v>0.12039999999999999</v>
      </c>
      <c r="D8" s="24"/>
      <c r="E8" s="24"/>
    </row>
    <row r="9" spans="1:5" x14ac:dyDescent="0.25">
      <c r="A9" s="11"/>
      <c r="B9" s="4" t="s">
        <v>1</v>
      </c>
      <c r="C9" s="137"/>
      <c r="D9" s="24"/>
      <c r="E9" s="24"/>
    </row>
    <row r="10" spans="1:5" x14ac:dyDescent="0.25">
      <c r="A10" s="11"/>
      <c r="B10" s="4" t="s">
        <v>40</v>
      </c>
      <c r="C10" s="137"/>
      <c r="D10" s="24"/>
      <c r="E10" s="24"/>
    </row>
    <row r="11" spans="1:5" x14ac:dyDescent="0.25">
      <c r="A11" s="11"/>
      <c r="B11" s="4" t="s">
        <v>2</v>
      </c>
      <c r="C11" s="137"/>
      <c r="D11" s="24"/>
      <c r="E11" s="24"/>
    </row>
    <row r="12" spans="1:5" x14ac:dyDescent="0.25">
      <c r="A12" s="11"/>
      <c r="B12" s="4" t="s">
        <v>3</v>
      </c>
      <c r="C12" s="137"/>
      <c r="D12" s="24"/>
      <c r="E12" s="24"/>
    </row>
    <row r="13" spans="1:5" x14ac:dyDescent="0.25">
      <c r="A13" s="11"/>
      <c r="B13" s="4" t="s">
        <v>5</v>
      </c>
      <c r="C13" s="137"/>
      <c r="D13" s="24"/>
      <c r="E13" s="24"/>
    </row>
    <row r="14" spans="1:5" x14ac:dyDescent="0.25">
      <c r="A14" s="11"/>
      <c r="B14" s="4" t="s">
        <v>4</v>
      </c>
      <c r="C14" s="137"/>
      <c r="D14" s="24"/>
      <c r="E14" s="24"/>
    </row>
    <row r="15" spans="1:5" x14ac:dyDescent="0.25">
      <c r="A15" s="11"/>
      <c r="B15" s="4" t="s">
        <v>6</v>
      </c>
      <c r="C15" s="137"/>
      <c r="D15" s="24"/>
      <c r="E15" s="24"/>
    </row>
    <row r="16" spans="1:5" x14ac:dyDescent="0.25">
      <c r="A16" s="11"/>
      <c r="B16" s="4" t="s">
        <v>7</v>
      </c>
      <c r="C16" s="137"/>
      <c r="D16" s="24"/>
      <c r="E16" s="24"/>
    </row>
    <row r="17" spans="1:5" x14ac:dyDescent="0.25">
      <c r="A17" s="11"/>
      <c r="B17" s="4" t="s">
        <v>17</v>
      </c>
      <c r="C17" s="137"/>
      <c r="D17" s="24"/>
      <c r="E17" s="24"/>
    </row>
    <row r="18" spans="1:5" ht="11.25" customHeight="1" x14ac:dyDescent="0.25">
      <c r="A18" s="12"/>
      <c r="B18" s="13"/>
      <c r="C18" s="138"/>
      <c r="D18" s="24"/>
      <c r="E18" s="24"/>
    </row>
    <row r="19" spans="1:5" x14ac:dyDescent="0.25">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algorithmName="SHA-512" hashValue="HFiqFGpgrfACLVL3iR7e9vm1F+aEPlveyxyuejjHsd74/4l2BPmuBZLkqz2z09X6tU6rhQG91lR0XjyoLF+sWA==" saltValue="x5DWQXQILqTiyY/LVXUZYg=="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F5" sqref="F5"/>
    </sheetView>
  </sheetViews>
  <sheetFormatPr defaultColWidth="9.109375" defaultRowHeight="13.2" x14ac:dyDescent="0.25"/>
  <cols>
    <col min="1" max="1" width="9.109375" style="3"/>
    <col min="2" max="2" width="52.88671875" style="3" bestFit="1" customWidth="1"/>
    <col min="3" max="3" width="11.88671875" style="3" bestFit="1" customWidth="1"/>
    <col min="4" max="16384" width="9.109375" style="3"/>
  </cols>
  <sheetData>
    <row r="1" spans="1:5" ht="15.6" x14ac:dyDescent="0.3">
      <c r="A1" s="59" t="s">
        <v>28</v>
      </c>
      <c r="B1" s="59"/>
      <c r="C1" s="59"/>
      <c r="D1" s="24"/>
      <c r="E1" s="24"/>
    </row>
    <row r="2" spans="1:5" x14ac:dyDescent="0.25">
      <c r="A2" s="24"/>
      <c r="B2" s="24"/>
      <c r="C2" s="24"/>
      <c r="D2" s="24"/>
      <c r="E2" s="24"/>
    </row>
    <row r="3" spans="1:5" x14ac:dyDescent="0.25">
      <c r="A3" s="7" t="s">
        <v>39</v>
      </c>
      <c r="D3" s="24"/>
      <c r="E3" s="24"/>
    </row>
    <row r="4" spans="1:5" x14ac:dyDescent="0.25">
      <c r="A4" s="118" t="s">
        <v>12</v>
      </c>
      <c r="B4" s="119"/>
      <c r="C4" s="2" t="s">
        <v>30</v>
      </c>
      <c r="D4" s="24"/>
      <c r="E4" s="24"/>
    </row>
    <row r="5" spans="1:5" ht="139.5" customHeight="1" x14ac:dyDescent="0.25">
      <c r="A5" s="141" t="s">
        <v>49</v>
      </c>
      <c r="B5" s="142"/>
      <c r="C5" s="88">
        <v>4.7E-2</v>
      </c>
      <c r="D5" s="24"/>
      <c r="E5" s="24"/>
    </row>
    <row r="6" spans="1:5" x14ac:dyDescent="0.25">
      <c r="A6" s="24"/>
      <c r="B6" s="24"/>
      <c r="C6" s="24"/>
      <c r="D6" s="24"/>
      <c r="E6" s="24"/>
    </row>
    <row r="7" spans="1:5" x14ac:dyDescent="0.25">
      <c r="A7" s="24"/>
      <c r="B7" s="24"/>
      <c r="C7" s="24"/>
      <c r="D7" s="24"/>
      <c r="E7" s="24"/>
    </row>
  </sheetData>
  <sheetProtection algorithmName="SHA-512" hashValue="WXRujv7IBQEJ9ePb+J4VZjSbdoUoVUB3g0DGPzx9Qrb7EW59UVtURxbZkkKVfExnmloP2/7Kid5amfOnW+62Qw==" saltValue="IW/69Oyrl0lKgnb/gSFaVg=="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ColWidth="9.109375" defaultRowHeight="13.2" x14ac:dyDescent="0.25"/>
  <cols>
    <col min="1" max="1" width="9.109375" style="3"/>
    <col min="2" max="2" width="24.6640625" style="3" customWidth="1"/>
    <col min="3" max="3" width="10.109375" style="3" bestFit="1" customWidth="1"/>
    <col min="4" max="4" width="9.109375" style="3"/>
    <col min="5" max="5" width="9.5546875" style="3" customWidth="1"/>
    <col min="6" max="6" width="10.33203125" style="3" bestFit="1" customWidth="1"/>
    <col min="7" max="7" width="9.109375" style="3"/>
    <col min="8" max="8" width="9.109375" style="3" customWidth="1"/>
    <col min="9" max="16384" width="9.109375" style="3"/>
  </cols>
  <sheetData>
    <row r="1" spans="1:7" ht="15.6" x14ac:dyDescent="0.3">
      <c r="A1" s="59" t="s">
        <v>43</v>
      </c>
      <c r="B1" s="59"/>
      <c r="C1" s="59"/>
      <c r="D1" s="59"/>
      <c r="E1" s="59"/>
      <c r="F1" s="59"/>
      <c r="G1" s="24"/>
    </row>
    <row r="2" spans="1:7" x14ac:dyDescent="0.25">
      <c r="A2" s="24"/>
      <c r="B2" s="24"/>
      <c r="C2" s="24"/>
      <c r="D2" s="24"/>
      <c r="E2" s="24"/>
      <c r="F2" s="24"/>
      <c r="G2" s="24"/>
    </row>
    <row r="3" spans="1:7" x14ac:dyDescent="0.25">
      <c r="A3" s="60" t="s">
        <v>15</v>
      </c>
      <c r="B3" s="60"/>
      <c r="C3" s="60"/>
      <c r="D3" s="60"/>
      <c r="E3" s="60"/>
      <c r="F3" s="60"/>
      <c r="G3" s="24"/>
    </row>
    <row r="4" spans="1:7" ht="12" customHeight="1" x14ac:dyDescent="0.25">
      <c r="A4" s="146" t="s">
        <v>47</v>
      </c>
      <c r="B4" s="122"/>
      <c r="C4" s="122"/>
      <c r="D4" s="122"/>
      <c r="E4" s="41">
        <v>0.13250000000000001</v>
      </c>
      <c r="F4" s="24"/>
      <c r="G4" s="24"/>
    </row>
    <row r="5" spans="1:7" x14ac:dyDescent="0.25">
      <c r="A5" s="36"/>
      <c r="B5" s="36"/>
      <c r="C5" s="36"/>
      <c r="D5" s="36"/>
      <c r="E5" s="37"/>
      <c r="F5" s="24"/>
      <c r="G5" s="24"/>
    </row>
    <row r="6" spans="1:7" x14ac:dyDescent="0.25">
      <c r="A6" s="7" t="s">
        <v>42</v>
      </c>
      <c r="B6" s="36"/>
      <c r="C6" s="36"/>
      <c r="D6" s="36"/>
      <c r="E6" s="37"/>
      <c r="F6" s="24"/>
      <c r="G6" s="24"/>
    </row>
    <row r="7" spans="1:7" x14ac:dyDescent="0.25">
      <c r="A7" s="143" t="s">
        <v>43</v>
      </c>
      <c r="B7" s="144"/>
      <c r="C7" s="144"/>
      <c r="D7" s="145"/>
      <c r="E7" s="39">
        <v>6.0999999999999999E-2</v>
      </c>
      <c r="F7" s="24"/>
      <c r="G7" s="24"/>
    </row>
    <row r="8" spans="1:7" x14ac:dyDescent="0.25">
      <c r="A8" s="38"/>
      <c r="B8" s="36"/>
      <c r="C8" s="36"/>
      <c r="D8" s="36"/>
      <c r="E8" s="37"/>
      <c r="F8" s="24"/>
      <c r="G8" s="24"/>
    </row>
    <row r="9" spans="1:7" x14ac:dyDescent="0.25">
      <c r="A9" s="7" t="s">
        <v>67</v>
      </c>
      <c r="B9" s="36"/>
      <c r="C9" s="36"/>
      <c r="D9" s="36"/>
      <c r="E9" s="37"/>
      <c r="F9" s="24"/>
      <c r="G9" s="24"/>
    </row>
    <row r="10" spans="1:7" x14ac:dyDescent="0.25">
      <c r="A10" s="147" t="s">
        <v>68</v>
      </c>
      <c r="B10" s="148"/>
      <c r="C10" s="148"/>
      <c r="D10" s="149"/>
      <c r="E10" s="39">
        <v>3.9E-2</v>
      </c>
      <c r="F10" s="24"/>
      <c r="G10" s="24"/>
    </row>
    <row r="11" spans="1:7" x14ac:dyDescent="0.25">
      <c r="A11" s="38"/>
      <c r="B11" s="36"/>
      <c r="C11" s="36"/>
      <c r="D11" s="36"/>
      <c r="E11" s="37"/>
      <c r="F11" s="24"/>
      <c r="G11" s="24"/>
    </row>
    <row r="12" spans="1:7" x14ac:dyDescent="0.25">
      <c r="A12" s="7" t="s">
        <v>45</v>
      </c>
      <c r="B12" s="36"/>
      <c r="C12" s="36"/>
      <c r="D12" s="36"/>
      <c r="E12" s="37"/>
      <c r="F12" s="24"/>
      <c r="G12" s="24"/>
    </row>
    <row r="13" spans="1:7" x14ac:dyDescent="0.25">
      <c r="A13" s="143" t="s">
        <v>46</v>
      </c>
      <c r="B13" s="144"/>
      <c r="C13" s="144"/>
      <c r="D13" s="145"/>
      <c r="E13" s="32">
        <f>SUM(E4+E7+E10)</f>
        <v>0.23250000000000001</v>
      </c>
      <c r="F13" s="24"/>
      <c r="G13" s="24"/>
    </row>
    <row r="14" spans="1:7" x14ac:dyDescent="0.25">
      <c r="A14" s="38"/>
      <c r="B14" s="36"/>
      <c r="C14" s="36"/>
      <c r="D14" s="36"/>
      <c r="E14" s="37"/>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algorithmName="SHA-512" hashValue="5QL2GrSNIFERdgRuPMeuxlJzqY2lL45qpZUu5NipXjyfqmJP6zKGe8WZW8Kb+EMBvYSbKONsI9GIH2g4OkAVQQ==" saltValue="DehjbZy9XRpnuvTV4uGv/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K125" sqref="K125"/>
    </sheetView>
  </sheetViews>
  <sheetFormatPr defaultRowHeight="13.2" x14ac:dyDescent="0.25"/>
  <cols>
    <col min="1" max="1" width="29" customWidth="1"/>
    <col min="2" max="2" width="17.44140625" customWidth="1"/>
    <col min="3" max="3" width="20" customWidth="1"/>
    <col min="4" max="5" width="9.109375" customWidth="1"/>
    <col min="6" max="6" width="5.5546875" style="64" bestFit="1" customWidth="1"/>
    <col min="257" max="257" width="29" customWidth="1"/>
    <col min="258" max="258" width="17.44140625" customWidth="1"/>
    <col min="259" max="259" width="20" customWidth="1"/>
    <col min="260" max="261" width="9.109375" customWidth="1"/>
    <col min="262" max="262" width="5.5546875" bestFit="1" customWidth="1"/>
    <col min="513" max="513" width="29" customWidth="1"/>
    <col min="514" max="514" width="17.44140625" customWidth="1"/>
    <col min="515" max="515" width="20" customWidth="1"/>
    <col min="516" max="517" width="9.109375" customWidth="1"/>
    <col min="518" max="518" width="5.5546875" bestFit="1" customWidth="1"/>
    <col min="769" max="769" width="29" customWidth="1"/>
    <col min="770" max="770" width="17.44140625" customWidth="1"/>
    <col min="771" max="771" width="20" customWidth="1"/>
    <col min="772" max="773" width="9.109375" customWidth="1"/>
    <col min="774" max="774" width="5.5546875" bestFit="1" customWidth="1"/>
    <col min="1025" max="1025" width="29" customWidth="1"/>
    <col min="1026" max="1026" width="17.44140625" customWidth="1"/>
    <col min="1027" max="1027" width="20" customWidth="1"/>
    <col min="1028" max="1029" width="9.109375" customWidth="1"/>
    <col min="1030" max="1030" width="5.5546875" bestFit="1" customWidth="1"/>
    <col min="1281" max="1281" width="29" customWidth="1"/>
    <col min="1282" max="1282" width="17.44140625" customWidth="1"/>
    <col min="1283" max="1283" width="20" customWidth="1"/>
    <col min="1284" max="1285" width="9.109375" customWidth="1"/>
    <col min="1286" max="1286" width="5.5546875" bestFit="1" customWidth="1"/>
    <col min="1537" max="1537" width="29" customWidth="1"/>
    <col min="1538" max="1538" width="17.44140625" customWidth="1"/>
    <col min="1539" max="1539" width="20" customWidth="1"/>
    <col min="1540" max="1541" width="9.109375" customWidth="1"/>
    <col min="1542" max="1542" width="5.5546875" bestFit="1" customWidth="1"/>
    <col min="1793" max="1793" width="29" customWidth="1"/>
    <col min="1794" max="1794" width="17.44140625" customWidth="1"/>
    <col min="1795" max="1795" width="20" customWidth="1"/>
    <col min="1796" max="1797" width="9.109375" customWidth="1"/>
    <col min="1798" max="1798" width="5.5546875" bestFit="1" customWidth="1"/>
    <col min="2049" max="2049" width="29" customWidth="1"/>
    <col min="2050" max="2050" width="17.44140625" customWidth="1"/>
    <col min="2051" max="2051" width="20" customWidth="1"/>
    <col min="2052" max="2053" width="9.109375" customWidth="1"/>
    <col min="2054" max="2054" width="5.5546875" bestFit="1" customWidth="1"/>
    <col min="2305" max="2305" width="29" customWidth="1"/>
    <col min="2306" max="2306" width="17.44140625" customWidth="1"/>
    <col min="2307" max="2307" width="20" customWidth="1"/>
    <col min="2308" max="2309" width="9.109375" customWidth="1"/>
    <col min="2310" max="2310" width="5.5546875" bestFit="1" customWidth="1"/>
    <col min="2561" max="2561" width="29" customWidth="1"/>
    <col min="2562" max="2562" width="17.44140625" customWidth="1"/>
    <col min="2563" max="2563" width="20" customWidth="1"/>
    <col min="2564" max="2565" width="9.109375" customWidth="1"/>
    <col min="2566" max="2566" width="5.5546875" bestFit="1" customWidth="1"/>
    <col min="2817" max="2817" width="29" customWidth="1"/>
    <col min="2818" max="2818" width="17.44140625" customWidth="1"/>
    <col min="2819" max="2819" width="20" customWidth="1"/>
    <col min="2820" max="2821" width="9.109375" customWidth="1"/>
    <col min="2822" max="2822" width="5.5546875" bestFit="1" customWidth="1"/>
    <col min="3073" max="3073" width="29" customWidth="1"/>
    <col min="3074" max="3074" width="17.44140625" customWidth="1"/>
    <col min="3075" max="3075" width="20" customWidth="1"/>
    <col min="3076" max="3077" width="9.109375" customWidth="1"/>
    <col min="3078" max="3078" width="5.5546875" bestFit="1" customWidth="1"/>
    <col min="3329" max="3329" width="29" customWidth="1"/>
    <col min="3330" max="3330" width="17.44140625" customWidth="1"/>
    <col min="3331" max="3331" width="20" customWidth="1"/>
    <col min="3332" max="3333" width="9.109375" customWidth="1"/>
    <col min="3334" max="3334" width="5.5546875" bestFit="1" customWidth="1"/>
    <col min="3585" max="3585" width="29" customWidth="1"/>
    <col min="3586" max="3586" width="17.44140625" customWidth="1"/>
    <col min="3587" max="3587" width="20" customWidth="1"/>
    <col min="3588" max="3589" width="9.109375" customWidth="1"/>
    <col min="3590" max="3590" width="5.5546875" bestFit="1" customWidth="1"/>
    <col min="3841" max="3841" width="29" customWidth="1"/>
    <col min="3842" max="3842" width="17.44140625" customWidth="1"/>
    <col min="3843" max="3843" width="20" customWidth="1"/>
    <col min="3844" max="3845" width="9.109375" customWidth="1"/>
    <col min="3846" max="3846" width="5.5546875" bestFit="1" customWidth="1"/>
    <col min="4097" max="4097" width="29" customWidth="1"/>
    <col min="4098" max="4098" width="17.44140625" customWidth="1"/>
    <col min="4099" max="4099" width="20" customWidth="1"/>
    <col min="4100" max="4101" width="9.109375" customWidth="1"/>
    <col min="4102" max="4102" width="5.5546875" bestFit="1" customWidth="1"/>
    <col min="4353" max="4353" width="29" customWidth="1"/>
    <col min="4354" max="4354" width="17.44140625" customWidth="1"/>
    <col min="4355" max="4355" width="20" customWidth="1"/>
    <col min="4356" max="4357" width="9.109375" customWidth="1"/>
    <col min="4358" max="4358" width="5.5546875" bestFit="1" customWidth="1"/>
    <col min="4609" max="4609" width="29" customWidth="1"/>
    <col min="4610" max="4610" width="17.44140625" customWidth="1"/>
    <col min="4611" max="4611" width="20" customWidth="1"/>
    <col min="4612" max="4613" width="9.109375" customWidth="1"/>
    <col min="4614" max="4614" width="5.5546875" bestFit="1" customWidth="1"/>
    <col min="4865" max="4865" width="29" customWidth="1"/>
    <col min="4866" max="4866" width="17.44140625" customWidth="1"/>
    <col min="4867" max="4867" width="20" customWidth="1"/>
    <col min="4868" max="4869" width="9.109375" customWidth="1"/>
    <col min="4870" max="4870" width="5.5546875" bestFit="1" customWidth="1"/>
    <col min="5121" max="5121" width="29" customWidth="1"/>
    <col min="5122" max="5122" width="17.44140625" customWidth="1"/>
    <col min="5123" max="5123" width="20" customWidth="1"/>
    <col min="5124" max="5125" width="9.109375" customWidth="1"/>
    <col min="5126" max="5126" width="5.5546875" bestFit="1" customWidth="1"/>
    <col min="5377" max="5377" width="29" customWidth="1"/>
    <col min="5378" max="5378" width="17.44140625" customWidth="1"/>
    <col min="5379" max="5379" width="20" customWidth="1"/>
    <col min="5380" max="5381" width="9.109375" customWidth="1"/>
    <col min="5382" max="5382" width="5.5546875" bestFit="1" customWidth="1"/>
    <col min="5633" max="5633" width="29" customWidth="1"/>
    <col min="5634" max="5634" width="17.44140625" customWidth="1"/>
    <col min="5635" max="5635" width="20" customWidth="1"/>
    <col min="5636" max="5637" width="9.109375" customWidth="1"/>
    <col min="5638" max="5638" width="5.5546875" bestFit="1" customWidth="1"/>
    <col min="5889" max="5889" width="29" customWidth="1"/>
    <col min="5890" max="5890" width="17.44140625" customWidth="1"/>
    <col min="5891" max="5891" width="20" customWidth="1"/>
    <col min="5892" max="5893" width="9.109375" customWidth="1"/>
    <col min="5894" max="5894" width="5.5546875" bestFit="1" customWidth="1"/>
    <col min="6145" max="6145" width="29" customWidth="1"/>
    <col min="6146" max="6146" width="17.44140625" customWidth="1"/>
    <col min="6147" max="6147" width="20" customWidth="1"/>
    <col min="6148" max="6149" width="9.109375" customWidth="1"/>
    <col min="6150" max="6150" width="5.5546875" bestFit="1" customWidth="1"/>
    <col min="6401" max="6401" width="29" customWidth="1"/>
    <col min="6402" max="6402" width="17.44140625" customWidth="1"/>
    <col min="6403" max="6403" width="20" customWidth="1"/>
    <col min="6404" max="6405" width="9.109375" customWidth="1"/>
    <col min="6406" max="6406" width="5.5546875" bestFit="1" customWidth="1"/>
    <col min="6657" max="6657" width="29" customWidth="1"/>
    <col min="6658" max="6658" width="17.44140625" customWidth="1"/>
    <col min="6659" max="6659" width="20" customWidth="1"/>
    <col min="6660" max="6661" width="9.109375" customWidth="1"/>
    <col min="6662" max="6662" width="5.5546875" bestFit="1" customWidth="1"/>
    <col min="6913" max="6913" width="29" customWidth="1"/>
    <col min="6914" max="6914" width="17.44140625" customWidth="1"/>
    <col min="6915" max="6915" width="20" customWidth="1"/>
    <col min="6916" max="6917" width="9.109375" customWidth="1"/>
    <col min="6918" max="6918" width="5.5546875" bestFit="1" customWidth="1"/>
    <col min="7169" max="7169" width="29" customWidth="1"/>
    <col min="7170" max="7170" width="17.44140625" customWidth="1"/>
    <col min="7171" max="7171" width="20" customWidth="1"/>
    <col min="7172" max="7173" width="9.109375" customWidth="1"/>
    <col min="7174" max="7174" width="5.5546875" bestFit="1" customWidth="1"/>
    <col min="7425" max="7425" width="29" customWidth="1"/>
    <col min="7426" max="7426" width="17.44140625" customWidth="1"/>
    <col min="7427" max="7427" width="20" customWidth="1"/>
    <col min="7428" max="7429" width="9.109375" customWidth="1"/>
    <col min="7430" max="7430" width="5.5546875" bestFit="1" customWidth="1"/>
    <col min="7681" max="7681" width="29" customWidth="1"/>
    <col min="7682" max="7682" width="17.44140625" customWidth="1"/>
    <col min="7683" max="7683" width="20" customWidth="1"/>
    <col min="7684" max="7685" width="9.109375" customWidth="1"/>
    <col min="7686" max="7686" width="5.5546875" bestFit="1" customWidth="1"/>
    <col min="7937" max="7937" width="29" customWidth="1"/>
    <col min="7938" max="7938" width="17.44140625" customWidth="1"/>
    <col min="7939" max="7939" width="20" customWidth="1"/>
    <col min="7940" max="7941" width="9.109375" customWidth="1"/>
    <col min="7942" max="7942" width="5.5546875" bestFit="1" customWidth="1"/>
    <col min="8193" max="8193" width="29" customWidth="1"/>
    <col min="8194" max="8194" width="17.44140625" customWidth="1"/>
    <col min="8195" max="8195" width="20" customWidth="1"/>
    <col min="8196" max="8197" width="9.109375" customWidth="1"/>
    <col min="8198" max="8198" width="5.5546875" bestFit="1" customWidth="1"/>
    <col min="8449" max="8449" width="29" customWidth="1"/>
    <col min="8450" max="8450" width="17.44140625" customWidth="1"/>
    <col min="8451" max="8451" width="20" customWidth="1"/>
    <col min="8452" max="8453" width="9.109375" customWidth="1"/>
    <col min="8454" max="8454" width="5.5546875" bestFit="1" customWidth="1"/>
    <col min="8705" max="8705" width="29" customWidth="1"/>
    <col min="8706" max="8706" width="17.44140625" customWidth="1"/>
    <col min="8707" max="8707" width="20" customWidth="1"/>
    <col min="8708" max="8709" width="9.109375" customWidth="1"/>
    <col min="8710" max="8710" width="5.5546875" bestFit="1" customWidth="1"/>
    <col min="8961" max="8961" width="29" customWidth="1"/>
    <col min="8962" max="8962" width="17.44140625" customWidth="1"/>
    <col min="8963" max="8963" width="20" customWidth="1"/>
    <col min="8964" max="8965" width="9.109375" customWidth="1"/>
    <col min="8966" max="8966" width="5.5546875" bestFit="1" customWidth="1"/>
    <col min="9217" max="9217" width="29" customWidth="1"/>
    <col min="9218" max="9218" width="17.44140625" customWidth="1"/>
    <col min="9219" max="9219" width="20" customWidth="1"/>
    <col min="9220" max="9221" width="9.109375" customWidth="1"/>
    <col min="9222" max="9222" width="5.5546875" bestFit="1" customWidth="1"/>
    <col min="9473" max="9473" width="29" customWidth="1"/>
    <col min="9474" max="9474" width="17.44140625" customWidth="1"/>
    <col min="9475" max="9475" width="20" customWidth="1"/>
    <col min="9476" max="9477" width="9.109375" customWidth="1"/>
    <col min="9478" max="9478" width="5.5546875" bestFit="1" customWidth="1"/>
    <col min="9729" max="9729" width="29" customWidth="1"/>
    <col min="9730" max="9730" width="17.44140625" customWidth="1"/>
    <col min="9731" max="9731" width="20" customWidth="1"/>
    <col min="9732" max="9733" width="9.109375" customWidth="1"/>
    <col min="9734" max="9734" width="5.5546875" bestFit="1" customWidth="1"/>
    <col min="9985" max="9985" width="29" customWidth="1"/>
    <col min="9986" max="9986" width="17.44140625" customWidth="1"/>
    <col min="9987" max="9987" width="20" customWidth="1"/>
    <col min="9988" max="9989" width="9.109375" customWidth="1"/>
    <col min="9990" max="9990" width="5.5546875" bestFit="1" customWidth="1"/>
    <col min="10241" max="10241" width="29" customWidth="1"/>
    <col min="10242" max="10242" width="17.44140625" customWidth="1"/>
    <col min="10243" max="10243" width="20" customWidth="1"/>
    <col min="10244" max="10245" width="9.109375" customWidth="1"/>
    <col min="10246" max="10246" width="5.5546875" bestFit="1" customWidth="1"/>
    <col min="10497" max="10497" width="29" customWidth="1"/>
    <col min="10498" max="10498" width="17.44140625" customWidth="1"/>
    <col min="10499" max="10499" width="20" customWidth="1"/>
    <col min="10500" max="10501" width="9.109375" customWidth="1"/>
    <col min="10502" max="10502" width="5.5546875" bestFit="1" customWidth="1"/>
    <col min="10753" max="10753" width="29" customWidth="1"/>
    <col min="10754" max="10754" width="17.44140625" customWidth="1"/>
    <col min="10755" max="10755" width="20" customWidth="1"/>
    <col min="10756" max="10757" width="9.109375" customWidth="1"/>
    <col min="10758" max="10758" width="5.5546875" bestFit="1" customWidth="1"/>
    <col min="11009" max="11009" width="29" customWidth="1"/>
    <col min="11010" max="11010" width="17.44140625" customWidth="1"/>
    <col min="11011" max="11011" width="20" customWidth="1"/>
    <col min="11012" max="11013" width="9.109375" customWidth="1"/>
    <col min="11014" max="11014" width="5.5546875" bestFit="1" customWidth="1"/>
    <col min="11265" max="11265" width="29" customWidth="1"/>
    <col min="11266" max="11266" width="17.44140625" customWidth="1"/>
    <col min="11267" max="11267" width="20" customWidth="1"/>
    <col min="11268" max="11269" width="9.109375" customWidth="1"/>
    <col min="11270" max="11270" width="5.5546875" bestFit="1" customWidth="1"/>
    <col min="11521" max="11521" width="29" customWidth="1"/>
    <col min="11522" max="11522" width="17.44140625" customWidth="1"/>
    <col min="11523" max="11523" width="20" customWidth="1"/>
    <col min="11524" max="11525" width="9.109375" customWidth="1"/>
    <col min="11526" max="11526" width="5.5546875" bestFit="1" customWidth="1"/>
    <col min="11777" max="11777" width="29" customWidth="1"/>
    <col min="11778" max="11778" width="17.44140625" customWidth="1"/>
    <col min="11779" max="11779" width="20" customWidth="1"/>
    <col min="11780" max="11781" width="9.109375" customWidth="1"/>
    <col min="11782" max="11782" width="5.5546875" bestFit="1" customWidth="1"/>
    <col min="12033" max="12033" width="29" customWidth="1"/>
    <col min="12034" max="12034" width="17.44140625" customWidth="1"/>
    <col min="12035" max="12035" width="20" customWidth="1"/>
    <col min="12036" max="12037" width="9.109375" customWidth="1"/>
    <col min="12038" max="12038" width="5.5546875" bestFit="1" customWidth="1"/>
    <col min="12289" max="12289" width="29" customWidth="1"/>
    <col min="12290" max="12290" width="17.44140625" customWidth="1"/>
    <col min="12291" max="12291" width="20" customWidth="1"/>
    <col min="12292" max="12293" width="9.109375" customWidth="1"/>
    <col min="12294" max="12294" width="5.5546875" bestFit="1" customWidth="1"/>
    <col min="12545" max="12545" width="29" customWidth="1"/>
    <col min="12546" max="12546" width="17.44140625" customWidth="1"/>
    <col min="12547" max="12547" width="20" customWidth="1"/>
    <col min="12548" max="12549" width="9.109375" customWidth="1"/>
    <col min="12550" max="12550" width="5.5546875" bestFit="1" customWidth="1"/>
    <col min="12801" max="12801" width="29" customWidth="1"/>
    <col min="12802" max="12802" width="17.44140625" customWidth="1"/>
    <col min="12803" max="12803" width="20" customWidth="1"/>
    <col min="12804" max="12805" width="9.109375" customWidth="1"/>
    <col min="12806" max="12806" width="5.5546875" bestFit="1" customWidth="1"/>
    <col min="13057" max="13057" width="29" customWidth="1"/>
    <col min="13058" max="13058" width="17.44140625" customWidth="1"/>
    <col min="13059" max="13059" width="20" customWidth="1"/>
    <col min="13060" max="13061" width="9.109375" customWidth="1"/>
    <col min="13062" max="13062" width="5.5546875" bestFit="1" customWidth="1"/>
    <col min="13313" max="13313" width="29" customWidth="1"/>
    <col min="13314" max="13314" width="17.44140625" customWidth="1"/>
    <col min="13315" max="13315" width="20" customWidth="1"/>
    <col min="13316" max="13317" width="9.109375" customWidth="1"/>
    <col min="13318" max="13318" width="5.5546875" bestFit="1" customWidth="1"/>
    <col min="13569" max="13569" width="29" customWidth="1"/>
    <col min="13570" max="13570" width="17.44140625" customWidth="1"/>
    <col min="13571" max="13571" width="20" customWidth="1"/>
    <col min="13572" max="13573" width="9.109375" customWidth="1"/>
    <col min="13574" max="13574" width="5.5546875" bestFit="1" customWidth="1"/>
    <col min="13825" max="13825" width="29" customWidth="1"/>
    <col min="13826" max="13826" width="17.44140625" customWidth="1"/>
    <col min="13827" max="13827" width="20" customWidth="1"/>
    <col min="13828" max="13829" width="9.109375" customWidth="1"/>
    <col min="13830" max="13830" width="5.5546875" bestFit="1" customWidth="1"/>
    <col min="14081" max="14081" width="29" customWidth="1"/>
    <col min="14082" max="14082" width="17.44140625" customWidth="1"/>
    <col min="14083" max="14083" width="20" customWidth="1"/>
    <col min="14084" max="14085" width="9.109375" customWidth="1"/>
    <col min="14086" max="14086" width="5.5546875" bestFit="1" customWidth="1"/>
    <col min="14337" max="14337" width="29" customWidth="1"/>
    <col min="14338" max="14338" width="17.44140625" customWidth="1"/>
    <col min="14339" max="14339" width="20" customWidth="1"/>
    <col min="14340" max="14341" width="9.109375" customWidth="1"/>
    <col min="14342" max="14342" width="5.5546875" bestFit="1" customWidth="1"/>
    <col min="14593" max="14593" width="29" customWidth="1"/>
    <col min="14594" max="14594" width="17.44140625" customWidth="1"/>
    <col min="14595" max="14595" width="20" customWidth="1"/>
    <col min="14596" max="14597" width="9.109375" customWidth="1"/>
    <col min="14598" max="14598" width="5.5546875" bestFit="1" customWidth="1"/>
    <col min="14849" max="14849" width="29" customWidth="1"/>
    <col min="14850" max="14850" width="17.44140625" customWidth="1"/>
    <col min="14851" max="14851" width="20" customWidth="1"/>
    <col min="14852" max="14853" width="9.109375" customWidth="1"/>
    <col min="14854" max="14854" width="5.5546875" bestFit="1" customWidth="1"/>
    <col min="15105" max="15105" width="29" customWidth="1"/>
    <col min="15106" max="15106" width="17.44140625" customWidth="1"/>
    <col min="15107" max="15107" width="20" customWidth="1"/>
    <col min="15108" max="15109" width="9.109375" customWidth="1"/>
    <col min="15110" max="15110" width="5.5546875" bestFit="1" customWidth="1"/>
    <col min="15361" max="15361" width="29" customWidth="1"/>
    <col min="15362" max="15362" width="17.44140625" customWidth="1"/>
    <col min="15363" max="15363" width="20" customWidth="1"/>
    <col min="15364" max="15365" width="9.109375" customWidth="1"/>
    <col min="15366" max="15366" width="5.5546875" bestFit="1" customWidth="1"/>
    <col min="15617" max="15617" width="29" customWidth="1"/>
    <col min="15618" max="15618" width="17.44140625" customWidth="1"/>
    <col min="15619" max="15619" width="20" customWidth="1"/>
    <col min="15620" max="15621" width="9.109375" customWidth="1"/>
    <col min="15622" max="15622" width="5.5546875" bestFit="1" customWidth="1"/>
    <col min="15873" max="15873" width="29" customWidth="1"/>
    <col min="15874" max="15874" width="17.44140625" customWidth="1"/>
    <col min="15875" max="15875" width="20" customWidth="1"/>
    <col min="15876" max="15877" width="9.109375" customWidth="1"/>
    <col min="15878" max="15878" width="5.5546875" bestFit="1" customWidth="1"/>
    <col min="16129" max="16129" width="29" customWidth="1"/>
    <col min="16130" max="16130" width="17.44140625" customWidth="1"/>
    <col min="16131" max="16131" width="20" customWidth="1"/>
    <col min="16132" max="16133" width="9.109375" customWidth="1"/>
    <col min="16134" max="16134" width="5.5546875" bestFit="1" customWidth="1"/>
  </cols>
  <sheetData>
    <row r="3" spans="1:6" x14ac:dyDescent="0.25">
      <c r="A3" s="7" t="s">
        <v>96</v>
      </c>
      <c r="B3" s="63"/>
      <c r="C3" s="63"/>
      <c r="D3" s="63"/>
    </row>
    <row r="4" spans="1:6" x14ac:dyDescent="0.25">
      <c r="A4" s="65" t="s">
        <v>97</v>
      </c>
      <c r="B4" s="150" t="s">
        <v>98</v>
      </c>
      <c r="C4" s="151"/>
      <c r="D4" s="152"/>
    </row>
    <row r="5" spans="1:6" x14ac:dyDescent="0.25">
      <c r="A5" s="65" t="s">
        <v>99</v>
      </c>
      <c r="B5" s="153" t="str">
        <f>INDEX($C$10:$C$108,MATCH(B4:D4,B10:B108,0))</f>
        <v>Unspecified Region</v>
      </c>
      <c r="C5" s="154"/>
      <c r="D5" s="155"/>
    </row>
    <row r="6" spans="1:6" ht="14.25" customHeight="1" x14ac:dyDescent="0.25"/>
    <row r="7" spans="1:6" hidden="1" x14ac:dyDescent="0.25">
      <c r="A7" t="s">
        <v>100</v>
      </c>
      <c r="B7" t="str">
        <f>INDEX($D$10:$D$108,MATCH(B4:D4,B10:B108,0))</f>
        <v>-</v>
      </c>
    </row>
    <row r="8" spans="1:6" hidden="1" x14ac:dyDescent="0.25"/>
    <row r="9" spans="1:6" ht="14.4" hidden="1" x14ac:dyDescent="0.25">
      <c r="B9" s="66" t="s">
        <v>101</v>
      </c>
      <c r="C9" s="66" t="s">
        <v>102</v>
      </c>
      <c r="D9" s="67" t="s">
        <v>100</v>
      </c>
      <c r="F9"/>
    </row>
    <row r="10" spans="1:6" ht="14.4" hidden="1" x14ac:dyDescent="0.25">
      <c r="B10" s="68" t="s">
        <v>98</v>
      </c>
      <c r="C10" s="68" t="s">
        <v>103</v>
      </c>
      <c r="D10" s="69" t="s">
        <v>104</v>
      </c>
      <c r="F10"/>
    </row>
    <row r="11" spans="1:6" ht="14.4" hidden="1" x14ac:dyDescent="0.25">
      <c r="B11" s="70" t="s">
        <v>105</v>
      </c>
      <c r="C11" s="70" t="s">
        <v>106</v>
      </c>
      <c r="D11" s="71">
        <v>0.94899999999999995</v>
      </c>
      <c r="F11"/>
    </row>
    <row r="12" spans="1:6" ht="14.4" hidden="1" x14ac:dyDescent="0.25">
      <c r="B12" s="70" t="s">
        <v>107</v>
      </c>
      <c r="C12" s="70" t="s">
        <v>108</v>
      </c>
      <c r="D12" s="71">
        <v>1.022</v>
      </c>
      <c r="F12"/>
    </row>
    <row r="13" spans="1:6" ht="14.4" hidden="1" x14ac:dyDescent="0.25">
      <c r="B13" s="70" t="s">
        <v>109</v>
      </c>
      <c r="C13" s="70" t="s">
        <v>110</v>
      </c>
      <c r="D13" s="71">
        <v>0.99299999999999999</v>
      </c>
      <c r="F13"/>
    </row>
    <row r="14" spans="1:6" ht="14.4" hidden="1" x14ac:dyDescent="0.25">
      <c r="B14" s="70" t="s">
        <v>111</v>
      </c>
      <c r="C14" s="70" t="s">
        <v>110</v>
      </c>
      <c r="D14" s="71">
        <v>0.99299999999999999</v>
      </c>
      <c r="F14"/>
    </row>
    <row r="15" spans="1:6" ht="14.4" hidden="1" x14ac:dyDescent="0.25">
      <c r="B15" s="70" t="s">
        <v>112</v>
      </c>
      <c r="C15" s="70" t="s">
        <v>113</v>
      </c>
      <c r="D15" s="71">
        <v>0.92200000000000004</v>
      </c>
      <c r="F15"/>
    </row>
    <row r="16" spans="1:6" ht="14.4" hidden="1" x14ac:dyDescent="0.25">
      <c r="B16" s="70" t="s">
        <v>114</v>
      </c>
      <c r="C16" s="72" t="s">
        <v>115</v>
      </c>
      <c r="D16" s="71">
        <v>0.95399999999999996</v>
      </c>
      <c r="F16"/>
    </row>
    <row r="17" spans="2:6" ht="14.4" hidden="1" x14ac:dyDescent="0.25">
      <c r="B17" s="70" t="s">
        <v>116</v>
      </c>
      <c r="C17" s="70" t="s">
        <v>117</v>
      </c>
      <c r="D17" s="71">
        <v>1.0580000000000001</v>
      </c>
      <c r="F17"/>
    </row>
    <row r="18" spans="2:6" ht="14.4" hidden="1" x14ac:dyDescent="0.25">
      <c r="B18" s="70" t="s">
        <v>118</v>
      </c>
      <c r="C18" s="72" t="s">
        <v>119</v>
      </c>
      <c r="D18" s="71">
        <v>0.95299999999999996</v>
      </c>
      <c r="F18"/>
    </row>
    <row r="19" spans="2:6" ht="14.4" hidden="1" x14ac:dyDescent="0.25">
      <c r="B19" s="70" t="s">
        <v>120</v>
      </c>
      <c r="C19" s="72" t="s">
        <v>121</v>
      </c>
      <c r="D19" s="71">
        <v>0.94099999999999995</v>
      </c>
      <c r="F19"/>
    </row>
    <row r="20" spans="2:6" ht="14.4" hidden="1" x14ac:dyDescent="0.25">
      <c r="B20" s="70" t="s">
        <v>122</v>
      </c>
      <c r="C20" s="70" t="s">
        <v>108</v>
      </c>
      <c r="D20" s="71">
        <v>1.022</v>
      </c>
      <c r="F20"/>
    </row>
    <row r="21" spans="2:6" ht="14.4" hidden="1" x14ac:dyDescent="0.25">
      <c r="B21" s="70" t="s">
        <v>123</v>
      </c>
      <c r="C21" s="70" t="s">
        <v>110</v>
      </c>
      <c r="D21" s="71">
        <v>0.99299999999999999</v>
      </c>
      <c r="F21"/>
    </row>
    <row r="22" spans="2:6" ht="14.4" hidden="1" x14ac:dyDescent="0.25">
      <c r="B22" s="70" t="s">
        <v>124</v>
      </c>
      <c r="C22" s="72" t="s">
        <v>115</v>
      </c>
      <c r="D22" s="71">
        <v>0.95399999999999996</v>
      </c>
      <c r="F22"/>
    </row>
    <row r="23" spans="2:6" ht="14.4" hidden="1" x14ac:dyDescent="0.25">
      <c r="B23" s="70" t="s">
        <v>125</v>
      </c>
      <c r="C23" s="72" t="s">
        <v>108</v>
      </c>
      <c r="D23" s="71">
        <v>1.022</v>
      </c>
      <c r="F23"/>
    </row>
    <row r="24" spans="2:6" ht="14.4" hidden="1" x14ac:dyDescent="0.25">
      <c r="B24" s="70" t="s">
        <v>126</v>
      </c>
      <c r="C24" s="72" t="s">
        <v>127</v>
      </c>
      <c r="D24" s="71">
        <v>1.018</v>
      </c>
      <c r="F24"/>
    </row>
    <row r="25" spans="2:6" ht="14.4" hidden="1" x14ac:dyDescent="0.25">
      <c r="B25" s="70" t="s">
        <v>128</v>
      </c>
      <c r="C25" s="70" t="s">
        <v>110</v>
      </c>
      <c r="D25" s="71">
        <v>0.99299999999999999</v>
      </c>
      <c r="F25"/>
    </row>
    <row r="26" spans="2:6" ht="14.4" hidden="1" x14ac:dyDescent="0.25">
      <c r="B26" s="70" t="s">
        <v>129</v>
      </c>
      <c r="C26" s="72" t="s">
        <v>106</v>
      </c>
      <c r="D26" s="71">
        <v>0.94899999999999995</v>
      </c>
      <c r="F26"/>
    </row>
    <row r="27" spans="2:6" ht="14.4" hidden="1" x14ac:dyDescent="0.25">
      <c r="B27" s="70" t="s">
        <v>130</v>
      </c>
      <c r="C27" s="72" t="s">
        <v>115</v>
      </c>
      <c r="D27" s="71">
        <v>0.95399999999999996</v>
      </c>
      <c r="F27"/>
    </row>
    <row r="28" spans="2:6" ht="14.4" hidden="1" x14ac:dyDescent="0.25">
      <c r="B28" s="70" t="s">
        <v>131</v>
      </c>
      <c r="C28" s="70" t="s">
        <v>110</v>
      </c>
      <c r="D28" s="71">
        <v>0.99299999999999999</v>
      </c>
      <c r="F28"/>
    </row>
    <row r="29" spans="2:6" ht="14.4" hidden="1" x14ac:dyDescent="0.25">
      <c r="B29" s="70" t="s">
        <v>132</v>
      </c>
      <c r="C29" s="70" t="s">
        <v>108</v>
      </c>
      <c r="D29" s="71">
        <v>1.022</v>
      </c>
      <c r="F29"/>
    </row>
    <row r="30" spans="2:6" ht="14.4" hidden="1" x14ac:dyDescent="0.25">
      <c r="B30" s="70" t="s">
        <v>133</v>
      </c>
      <c r="C30" s="72" t="s">
        <v>134</v>
      </c>
      <c r="D30" s="71">
        <v>1.02</v>
      </c>
      <c r="F30"/>
    </row>
    <row r="31" spans="2:6" ht="14.4" hidden="1" x14ac:dyDescent="0.25">
      <c r="B31" s="70" t="s">
        <v>135</v>
      </c>
      <c r="C31" s="70" t="s">
        <v>110</v>
      </c>
      <c r="D31" s="71">
        <v>0.99299999999999999</v>
      </c>
      <c r="F31"/>
    </row>
    <row r="32" spans="2:6" ht="14.4" hidden="1" x14ac:dyDescent="0.25">
      <c r="B32" s="70" t="s">
        <v>136</v>
      </c>
      <c r="C32" s="72" t="s">
        <v>119</v>
      </c>
      <c r="D32" s="71">
        <v>0.95299999999999996</v>
      </c>
      <c r="F32"/>
    </row>
    <row r="33" spans="2:6" ht="14.4" hidden="1" x14ac:dyDescent="0.25">
      <c r="B33" s="70" t="s">
        <v>137</v>
      </c>
      <c r="C33" s="72" t="s">
        <v>134</v>
      </c>
      <c r="D33" s="71">
        <v>1.02</v>
      </c>
      <c r="F33"/>
    </row>
    <row r="34" spans="2:6" ht="14.4" hidden="1" x14ac:dyDescent="0.25">
      <c r="B34" s="70" t="s">
        <v>138</v>
      </c>
      <c r="C34" s="72" t="s">
        <v>119</v>
      </c>
      <c r="D34" s="71">
        <v>0.95299999999999996</v>
      </c>
      <c r="F34"/>
    </row>
    <row r="35" spans="2:6" ht="14.4" hidden="1" x14ac:dyDescent="0.25">
      <c r="B35" s="70" t="s">
        <v>139</v>
      </c>
      <c r="C35" s="72" t="s">
        <v>119</v>
      </c>
      <c r="D35" s="71">
        <v>0.95299999999999996</v>
      </c>
      <c r="F35"/>
    </row>
    <row r="36" spans="2:6" ht="14.4" hidden="1" x14ac:dyDescent="0.25">
      <c r="B36" s="70" t="s">
        <v>140</v>
      </c>
      <c r="C36" s="70" t="s">
        <v>110</v>
      </c>
      <c r="D36" s="71">
        <v>0.99299999999999999</v>
      </c>
      <c r="F36"/>
    </row>
    <row r="37" spans="2:6" ht="14.4" hidden="1" x14ac:dyDescent="0.25">
      <c r="B37" s="70" t="s">
        <v>141</v>
      </c>
      <c r="C37" s="70" t="s">
        <v>108</v>
      </c>
      <c r="D37" s="71">
        <v>1.022</v>
      </c>
      <c r="F37"/>
    </row>
    <row r="38" spans="2:6" ht="14.4" hidden="1" x14ac:dyDescent="0.25">
      <c r="B38" s="70" t="s">
        <v>142</v>
      </c>
      <c r="C38" s="72" t="s">
        <v>143</v>
      </c>
      <c r="D38" s="71">
        <v>1.0229999999999999</v>
      </c>
      <c r="F38"/>
    </row>
    <row r="39" spans="2:6" ht="14.4" hidden="1" x14ac:dyDescent="0.25">
      <c r="B39" s="70" t="s">
        <v>144</v>
      </c>
      <c r="C39" s="70" t="s">
        <v>110</v>
      </c>
      <c r="D39" s="71">
        <v>0.99299999999999999</v>
      </c>
      <c r="F39"/>
    </row>
    <row r="40" spans="2:6" ht="14.4" hidden="1" x14ac:dyDescent="0.25">
      <c r="B40" s="70" t="s">
        <v>145</v>
      </c>
      <c r="C40" s="72" t="s">
        <v>108</v>
      </c>
      <c r="D40" s="71">
        <v>1.022</v>
      </c>
      <c r="F40"/>
    </row>
    <row r="41" spans="2:6" ht="14.4" hidden="1" x14ac:dyDescent="0.25">
      <c r="B41" s="70" t="s">
        <v>146</v>
      </c>
      <c r="C41" s="72" t="s">
        <v>106</v>
      </c>
      <c r="D41" s="71">
        <v>0.94899999999999995</v>
      </c>
      <c r="F41"/>
    </row>
    <row r="42" spans="2:6" ht="14.4" hidden="1" x14ac:dyDescent="0.25">
      <c r="B42" s="70" t="s">
        <v>147</v>
      </c>
      <c r="C42" s="72" t="s">
        <v>115</v>
      </c>
      <c r="D42" s="71">
        <v>0.95399999999999996</v>
      </c>
      <c r="F42"/>
    </row>
    <row r="43" spans="2:6" ht="14.4" hidden="1" x14ac:dyDescent="0.25">
      <c r="B43" s="70" t="s">
        <v>148</v>
      </c>
      <c r="C43" s="72" t="s">
        <v>106</v>
      </c>
      <c r="D43" s="71">
        <v>0.94899999999999995</v>
      </c>
      <c r="F43"/>
    </row>
    <row r="44" spans="2:6" ht="14.4" hidden="1" x14ac:dyDescent="0.25">
      <c r="B44" s="70" t="s">
        <v>149</v>
      </c>
      <c r="C44" s="72" t="s">
        <v>115</v>
      </c>
      <c r="D44" s="71">
        <v>0.95399999999999996</v>
      </c>
      <c r="F44"/>
    </row>
    <row r="45" spans="2:6" ht="14.4" hidden="1" x14ac:dyDescent="0.25">
      <c r="B45" s="70" t="s">
        <v>150</v>
      </c>
      <c r="C45" s="70" t="s">
        <v>110</v>
      </c>
      <c r="D45" s="71">
        <v>0.99299999999999999</v>
      </c>
      <c r="F45"/>
    </row>
    <row r="46" spans="2:6" ht="14.4" hidden="1" x14ac:dyDescent="0.25">
      <c r="B46" s="70" t="s">
        <v>151</v>
      </c>
      <c r="C46" s="72" t="s">
        <v>106</v>
      </c>
      <c r="D46" s="71">
        <v>0.94899999999999995</v>
      </c>
      <c r="F46"/>
    </row>
    <row r="47" spans="2:6" ht="14.4" hidden="1" x14ac:dyDescent="0.25">
      <c r="B47" s="70" t="s">
        <v>152</v>
      </c>
      <c r="C47" s="72" t="s">
        <v>115</v>
      </c>
      <c r="D47" s="71">
        <v>0.95399999999999996</v>
      </c>
      <c r="F47"/>
    </row>
    <row r="48" spans="2:6" ht="14.4" hidden="1" x14ac:dyDescent="0.25">
      <c r="B48" s="70" t="s">
        <v>153</v>
      </c>
      <c r="C48" s="72" t="s">
        <v>106</v>
      </c>
      <c r="D48" s="71">
        <v>0.94899999999999995</v>
      </c>
      <c r="F48"/>
    </row>
    <row r="49" spans="2:6" ht="14.4" hidden="1" x14ac:dyDescent="0.25">
      <c r="B49" s="70" t="s">
        <v>154</v>
      </c>
      <c r="C49" s="70" t="s">
        <v>110</v>
      </c>
      <c r="D49" s="71">
        <v>0.99299999999999999</v>
      </c>
      <c r="F49"/>
    </row>
    <row r="50" spans="2:6" ht="14.4" hidden="1" x14ac:dyDescent="0.25">
      <c r="B50" s="70" t="s">
        <v>155</v>
      </c>
      <c r="C50" s="72" t="s">
        <v>108</v>
      </c>
      <c r="D50" s="71">
        <v>1.022</v>
      </c>
      <c r="F50"/>
    </row>
    <row r="51" spans="2:6" ht="14.4" hidden="1" x14ac:dyDescent="0.25">
      <c r="B51" s="70" t="s">
        <v>156</v>
      </c>
      <c r="C51" s="72" t="s">
        <v>115</v>
      </c>
      <c r="D51" s="71">
        <v>0.95399999999999996</v>
      </c>
      <c r="F51"/>
    </row>
    <row r="52" spans="2:6" ht="14.4" hidden="1" x14ac:dyDescent="0.25">
      <c r="B52" s="70" t="s">
        <v>157</v>
      </c>
      <c r="C52" s="72" t="s">
        <v>115</v>
      </c>
      <c r="D52" s="71">
        <v>0.95399999999999996</v>
      </c>
      <c r="F52"/>
    </row>
    <row r="53" spans="2:6" ht="14.4" hidden="1" x14ac:dyDescent="0.25">
      <c r="B53" s="70" t="s">
        <v>161</v>
      </c>
      <c r="C53" s="72" t="s">
        <v>115</v>
      </c>
      <c r="D53" s="71">
        <v>0.95399999999999996</v>
      </c>
      <c r="F53"/>
    </row>
    <row r="54" spans="2:6" ht="14.4" hidden="1" x14ac:dyDescent="0.25">
      <c r="B54" s="70" t="s">
        <v>158</v>
      </c>
      <c r="C54" s="70" t="s">
        <v>110</v>
      </c>
      <c r="D54" s="71">
        <v>0.99299999999999999</v>
      </c>
      <c r="F54"/>
    </row>
    <row r="55" spans="2:6" ht="14.4" hidden="1" x14ac:dyDescent="0.25">
      <c r="B55" s="70" t="s">
        <v>159</v>
      </c>
      <c r="C55" s="70" t="s">
        <v>110</v>
      </c>
      <c r="D55" s="71">
        <v>0.99299999999999999</v>
      </c>
      <c r="F55"/>
    </row>
    <row r="56" spans="2:6" ht="14.4" hidden="1" x14ac:dyDescent="0.25">
      <c r="B56" s="70" t="s">
        <v>160</v>
      </c>
      <c r="C56" s="72" t="s">
        <v>119</v>
      </c>
      <c r="D56" s="71">
        <v>0.95299999999999996</v>
      </c>
      <c r="F56"/>
    </row>
    <row r="57" spans="2:6" ht="14.4" hidden="1" x14ac:dyDescent="0.25">
      <c r="B57" s="70" t="s">
        <v>162</v>
      </c>
      <c r="C57" s="72" t="s">
        <v>115</v>
      </c>
      <c r="D57" s="71">
        <v>0.95399999999999996</v>
      </c>
      <c r="F57"/>
    </row>
    <row r="58" spans="2:6" ht="14.4" hidden="1" x14ac:dyDescent="0.25">
      <c r="B58" s="70" t="s">
        <v>163</v>
      </c>
      <c r="C58" s="72" t="s">
        <v>108</v>
      </c>
      <c r="D58" s="71">
        <v>1.022</v>
      </c>
      <c r="F58"/>
    </row>
    <row r="59" spans="2:6" ht="14.4" hidden="1" x14ac:dyDescent="0.25">
      <c r="B59" s="70" t="s">
        <v>164</v>
      </c>
      <c r="C59" s="70" t="s">
        <v>110</v>
      </c>
      <c r="D59" s="71">
        <v>0.99299999999999999</v>
      </c>
      <c r="F59"/>
    </row>
    <row r="60" spans="2:6" ht="14.4" hidden="1" x14ac:dyDescent="0.25">
      <c r="B60" s="70" t="s">
        <v>165</v>
      </c>
      <c r="C60" s="72" t="s">
        <v>119</v>
      </c>
      <c r="D60" s="71">
        <v>0.95299999999999996</v>
      </c>
      <c r="F60"/>
    </row>
    <row r="61" spans="2:6" ht="14.4" hidden="1" x14ac:dyDescent="0.25">
      <c r="B61" s="70" t="s">
        <v>166</v>
      </c>
      <c r="C61" s="72" t="s">
        <v>115</v>
      </c>
      <c r="D61" s="71">
        <v>0.95399999999999996</v>
      </c>
      <c r="F61"/>
    </row>
    <row r="62" spans="2:6" ht="14.4" hidden="1" x14ac:dyDescent="0.25">
      <c r="B62" s="70" t="s">
        <v>167</v>
      </c>
      <c r="C62" s="72" t="s">
        <v>117</v>
      </c>
      <c r="D62" s="71">
        <v>1.0580000000000001</v>
      </c>
      <c r="F62"/>
    </row>
    <row r="63" spans="2:6" ht="14.4" hidden="1" x14ac:dyDescent="0.25">
      <c r="B63" s="70" t="s">
        <v>168</v>
      </c>
      <c r="C63" s="72" t="s">
        <v>115</v>
      </c>
      <c r="D63" s="71">
        <v>0.95399999999999996</v>
      </c>
      <c r="F63"/>
    </row>
    <row r="64" spans="2:6" ht="14.4" hidden="1" x14ac:dyDescent="0.25">
      <c r="B64" s="70" t="s">
        <v>169</v>
      </c>
      <c r="C64" s="70" t="s">
        <v>110</v>
      </c>
      <c r="D64" s="71">
        <v>0.99299999999999999</v>
      </c>
      <c r="F64"/>
    </row>
    <row r="65" spans="2:6" ht="14.4" hidden="1" x14ac:dyDescent="0.25">
      <c r="B65" s="70" t="s">
        <v>170</v>
      </c>
      <c r="C65" s="72" t="s">
        <v>134</v>
      </c>
      <c r="D65" s="71">
        <v>1.02</v>
      </c>
      <c r="F65"/>
    </row>
    <row r="66" spans="2:6" ht="14.4" hidden="1" x14ac:dyDescent="0.25">
      <c r="B66" s="70" t="s">
        <v>171</v>
      </c>
      <c r="C66" s="70" t="s">
        <v>110</v>
      </c>
      <c r="D66" s="71">
        <v>0.99299999999999999</v>
      </c>
      <c r="F66"/>
    </row>
    <row r="67" spans="2:6" ht="14.4" hidden="1" x14ac:dyDescent="0.25">
      <c r="B67" s="70" t="s">
        <v>172</v>
      </c>
      <c r="C67" s="70" t="s">
        <v>110</v>
      </c>
      <c r="D67" s="71">
        <v>0.99299999999999999</v>
      </c>
      <c r="F67"/>
    </row>
    <row r="68" spans="2:6" ht="14.4" hidden="1" x14ac:dyDescent="0.25">
      <c r="B68" s="70" t="s">
        <v>173</v>
      </c>
      <c r="C68" s="72" t="s">
        <v>106</v>
      </c>
      <c r="D68" s="71">
        <v>0.94899999999999995</v>
      </c>
      <c r="F68"/>
    </row>
    <row r="69" spans="2:6" ht="14.4" hidden="1" x14ac:dyDescent="0.25">
      <c r="B69" s="70" t="s">
        <v>174</v>
      </c>
      <c r="C69" s="72" t="s">
        <v>115</v>
      </c>
      <c r="D69" s="71">
        <v>0.95399999999999996</v>
      </c>
      <c r="F69"/>
    </row>
    <row r="70" spans="2:6" ht="14.4" hidden="1" x14ac:dyDescent="0.25">
      <c r="B70" s="70" t="s">
        <v>175</v>
      </c>
      <c r="C70" s="72" t="s">
        <v>176</v>
      </c>
      <c r="D70" s="71">
        <v>0.96199999999999997</v>
      </c>
      <c r="F70"/>
    </row>
    <row r="71" spans="2:6" ht="14.4" hidden="1" x14ac:dyDescent="0.25">
      <c r="B71" s="70" t="s">
        <v>177</v>
      </c>
      <c r="C71" s="70" t="s">
        <v>110</v>
      </c>
      <c r="D71" s="71">
        <v>0.99299999999999999</v>
      </c>
      <c r="F71"/>
    </row>
    <row r="72" spans="2:6" ht="14.4" hidden="1" x14ac:dyDescent="0.25">
      <c r="B72" s="70" t="s">
        <v>178</v>
      </c>
      <c r="C72" s="70" t="s">
        <v>108</v>
      </c>
      <c r="D72" s="71">
        <v>1.022</v>
      </c>
      <c r="F72"/>
    </row>
    <row r="73" spans="2:6" ht="14.4" hidden="1" x14ac:dyDescent="0.25">
      <c r="B73" s="70" t="s">
        <v>179</v>
      </c>
      <c r="C73" s="70" t="s">
        <v>110</v>
      </c>
      <c r="D73" s="71">
        <v>0.99299999999999999</v>
      </c>
      <c r="F73"/>
    </row>
    <row r="74" spans="2:6" ht="14.4" hidden="1" x14ac:dyDescent="0.25">
      <c r="B74" s="70" t="s">
        <v>180</v>
      </c>
      <c r="C74" s="72" t="s">
        <v>115</v>
      </c>
      <c r="D74" s="71">
        <v>0.95399999999999996</v>
      </c>
      <c r="F74"/>
    </row>
    <row r="75" spans="2:6" ht="14.4" hidden="1" x14ac:dyDescent="0.25">
      <c r="B75" s="70" t="s">
        <v>181</v>
      </c>
      <c r="C75" s="72" t="s">
        <v>115</v>
      </c>
      <c r="D75" s="71">
        <v>0.95399999999999996</v>
      </c>
      <c r="F75"/>
    </row>
    <row r="76" spans="2:6" ht="14.4" hidden="1" x14ac:dyDescent="0.25">
      <c r="B76" s="70" t="s">
        <v>182</v>
      </c>
      <c r="C76" s="72" t="s">
        <v>119</v>
      </c>
      <c r="D76" s="71">
        <v>0.95299999999999996</v>
      </c>
      <c r="F76"/>
    </row>
    <row r="77" spans="2:6" ht="14.4" hidden="1" x14ac:dyDescent="0.25">
      <c r="B77" s="70" t="s">
        <v>183</v>
      </c>
      <c r="C77" s="72" t="s">
        <v>115</v>
      </c>
      <c r="D77" s="71">
        <v>0.95399999999999996</v>
      </c>
      <c r="F77"/>
    </row>
    <row r="78" spans="2:6" ht="14.4" hidden="1" x14ac:dyDescent="0.25">
      <c r="B78" s="70" t="s">
        <v>184</v>
      </c>
      <c r="C78" s="70" t="s">
        <v>110</v>
      </c>
      <c r="D78" s="71">
        <v>0.99299999999999999</v>
      </c>
      <c r="F78"/>
    </row>
    <row r="79" spans="2:6" ht="14.4" hidden="1" x14ac:dyDescent="0.25">
      <c r="B79" s="70" t="s">
        <v>188</v>
      </c>
      <c r="C79" s="72" t="s">
        <v>121</v>
      </c>
      <c r="D79" s="71">
        <v>0.94099999999999995</v>
      </c>
      <c r="F79"/>
    </row>
    <row r="80" spans="2:6" ht="14.4" hidden="1" x14ac:dyDescent="0.25">
      <c r="B80" s="70" t="s">
        <v>185</v>
      </c>
      <c r="C80" s="70" t="s">
        <v>108</v>
      </c>
      <c r="D80" s="71">
        <v>1.022</v>
      </c>
      <c r="F80"/>
    </row>
    <row r="81" spans="2:6" ht="14.4" hidden="1" x14ac:dyDescent="0.25">
      <c r="B81" s="70" t="s">
        <v>186</v>
      </c>
      <c r="C81" s="72" t="s">
        <v>108</v>
      </c>
      <c r="D81" s="71">
        <v>1.022</v>
      </c>
      <c r="F81"/>
    </row>
    <row r="82" spans="2:6" ht="14.4" hidden="1" x14ac:dyDescent="0.25">
      <c r="B82" s="70" t="s">
        <v>187</v>
      </c>
      <c r="C82" s="72" t="s">
        <v>108</v>
      </c>
      <c r="D82" s="71">
        <v>1.022</v>
      </c>
      <c r="F82"/>
    </row>
    <row r="83" spans="2:6" ht="14.4" hidden="1" x14ac:dyDescent="0.25">
      <c r="B83" s="70" t="s">
        <v>189</v>
      </c>
      <c r="C83" s="72" t="s">
        <v>113</v>
      </c>
      <c r="D83" s="71">
        <v>0.92200000000000004</v>
      </c>
      <c r="F83"/>
    </row>
    <row r="84" spans="2:6" ht="14.4" hidden="1" x14ac:dyDescent="0.25">
      <c r="B84" s="70" t="s">
        <v>190</v>
      </c>
      <c r="C84" s="72" t="s">
        <v>119</v>
      </c>
      <c r="D84" s="71">
        <v>0.95299999999999996</v>
      </c>
      <c r="F84"/>
    </row>
    <row r="85" spans="2:6" ht="14.4" hidden="1" x14ac:dyDescent="0.25">
      <c r="B85" s="70" t="s">
        <v>191</v>
      </c>
      <c r="C85" s="70" t="s">
        <v>110</v>
      </c>
      <c r="D85" s="71">
        <v>0.99299999999999999</v>
      </c>
      <c r="F85"/>
    </row>
    <row r="86" spans="2:6" ht="14.4" hidden="1" x14ac:dyDescent="0.25">
      <c r="B86" s="70" t="s">
        <v>192</v>
      </c>
      <c r="C86" s="72" t="s">
        <v>115</v>
      </c>
      <c r="D86" s="71">
        <v>0.95399999999999996</v>
      </c>
      <c r="F86"/>
    </row>
    <row r="87" spans="2:6" ht="14.4" hidden="1" x14ac:dyDescent="0.25">
      <c r="B87" s="70" t="s">
        <v>193</v>
      </c>
      <c r="C87" s="70" t="s">
        <v>110</v>
      </c>
      <c r="D87" s="71">
        <v>0.99299999999999999</v>
      </c>
      <c r="F87"/>
    </row>
    <row r="88" spans="2:6" ht="14.4" hidden="1" x14ac:dyDescent="0.25">
      <c r="B88" s="70" t="s">
        <v>194</v>
      </c>
      <c r="C88" s="70" t="s">
        <v>110</v>
      </c>
      <c r="D88" s="71">
        <v>0.99299999999999999</v>
      </c>
      <c r="F88"/>
    </row>
    <row r="89" spans="2:6" ht="14.4" hidden="1" x14ac:dyDescent="0.25">
      <c r="B89" s="70" t="s">
        <v>195</v>
      </c>
      <c r="C89" s="72" t="s">
        <v>134</v>
      </c>
      <c r="D89" s="71">
        <v>1.02</v>
      </c>
      <c r="F89"/>
    </row>
    <row r="90" spans="2:6" ht="14.4" hidden="1" x14ac:dyDescent="0.25">
      <c r="B90" s="70" t="s">
        <v>196</v>
      </c>
      <c r="C90" s="70" t="s">
        <v>110</v>
      </c>
      <c r="D90" s="71">
        <v>0.99299999999999999</v>
      </c>
      <c r="F90"/>
    </row>
    <row r="91" spans="2:6" ht="14.4" hidden="1" x14ac:dyDescent="0.25">
      <c r="B91" s="70" t="s">
        <v>197</v>
      </c>
      <c r="C91" s="72" t="s">
        <v>119</v>
      </c>
      <c r="D91" s="71">
        <v>0.95299999999999996</v>
      </c>
      <c r="F91"/>
    </row>
    <row r="92" spans="2:6" ht="14.4" hidden="1" x14ac:dyDescent="0.25">
      <c r="B92" s="70" t="s">
        <v>198</v>
      </c>
      <c r="C92" s="70" t="s">
        <v>108</v>
      </c>
      <c r="D92" s="71">
        <v>1.022</v>
      </c>
      <c r="F92"/>
    </row>
    <row r="93" spans="2:6" ht="14.4" hidden="1" x14ac:dyDescent="0.25">
      <c r="B93" s="70" t="s">
        <v>199</v>
      </c>
      <c r="C93" s="72" t="s">
        <v>119</v>
      </c>
      <c r="D93" s="71">
        <v>0.95299999999999996</v>
      </c>
      <c r="F93"/>
    </row>
    <row r="94" spans="2:6" ht="14.4" hidden="1" x14ac:dyDescent="0.25">
      <c r="B94" s="70" t="s">
        <v>200</v>
      </c>
      <c r="C94" s="70" t="s">
        <v>110</v>
      </c>
      <c r="D94" s="71">
        <v>0.99299999999999999</v>
      </c>
      <c r="F94"/>
    </row>
    <row r="95" spans="2:6" ht="14.4" hidden="1" x14ac:dyDescent="0.25">
      <c r="B95" s="70" t="s">
        <v>201</v>
      </c>
      <c r="C95" s="72" t="s">
        <v>119</v>
      </c>
      <c r="D95" s="71">
        <v>0.95299999999999996</v>
      </c>
      <c r="F95"/>
    </row>
    <row r="96" spans="2:6" ht="14.4" hidden="1" x14ac:dyDescent="0.25">
      <c r="B96" s="92" t="s">
        <v>202</v>
      </c>
      <c r="C96" s="93" t="s">
        <v>108</v>
      </c>
      <c r="D96" s="94">
        <v>1.022</v>
      </c>
      <c r="F96"/>
    </row>
    <row r="97" spans="2:6" ht="14.4" hidden="1" x14ac:dyDescent="0.25">
      <c r="B97" s="95" t="s">
        <v>203</v>
      </c>
      <c r="C97" s="96" t="s">
        <v>115</v>
      </c>
      <c r="D97" s="97">
        <v>0.95399999999999996</v>
      </c>
      <c r="F97"/>
    </row>
    <row r="98" spans="2:6" hidden="1" x14ac:dyDescent="0.25">
      <c r="B98" s="98" t="s">
        <v>218</v>
      </c>
      <c r="C98" s="98" t="s">
        <v>110</v>
      </c>
      <c r="D98" s="97">
        <v>0.99299999999999999</v>
      </c>
    </row>
    <row r="99" spans="2:6" hidden="1" x14ac:dyDescent="0.25">
      <c r="B99" s="98" t="s">
        <v>219</v>
      </c>
      <c r="C99" s="98" t="s">
        <v>110</v>
      </c>
      <c r="D99" s="97">
        <v>0.99299999999999999</v>
      </c>
    </row>
    <row r="100" spans="2:6" hidden="1" x14ac:dyDescent="0.25">
      <c r="B100" s="98" t="s">
        <v>220</v>
      </c>
      <c r="C100" s="98" t="s">
        <v>115</v>
      </c>
      <c r="D100" s="97">
        <v>0.95399999999999996</v>
      </c>
    </row>
    <row r="101" spans="2:6" hidden="1" x14ac:dyDescent="0.25">
      <c r="B101" s="98" t="s">
        <v>221</v>
      </c>
      <c r="C101" s="98" t="s">
        <v>108</v>
      </c>
      <c r="D101" s="97">
        <v>1.022</v>
      </c>
    </row>
    <row r="102" spans="2:6" hidden="1" x14ac:dyDescent="0.25">
      <c r="B102" s="98" t="s">
        <v>222</v>
      </c>
      <c r="C102" s="98" t="s">
        <v>115</v>
      </c>
      <c r="D102" s="97">
        <v>0.95399999999999996</v>
      </c>
    </row>
    <row r="103" spans="2:6" hidden="1" x14ac:dyDescent="0.25">
      <c r="B103" s="98" t="s">
        <v>223</v>
      </c>
      <c r="C103" s="98" t="s">
        <v>108</v>
      </c>
      <c r="D103" s="97">
        <v>1.022</v>
      </c>
    </row>
    <row r="104" spans="2:6" hidden="1" x14ac:dyDescent="0.25">
      <c r="B104" s="98" t="s">
        <v>224</v>
      </c>
      <c r="C104" s="98" t="s">
        <v>106</v>
      </c>
      <c r="D104" s="97">
        <v>0.94899999999999995</v>
      </c>
    </row>
    <row r="105" spans="2:6" hidden="1" x14ac:dyDescent="0.25">
      <c r="B105" s="98" t="s">
        <v>225</v>
      </c>
      <c r="C105" s="98" t="s">
        <v>121</v>
      </c>
      <c r="D105" s="97">
        <v>0.94099999999999995</v>
      </c>
    </row>
    <row r="106" spans="2:6" hidden="1" x14ac:dyDescent="0.25">
      <c r="B106" s="98" t="s">
        <v>226</v>
      </c>
      <c r="C106" s="98" t="s">
        <v>110</v>
      </c>
      <c r="D106" s="98">
        <v>0.99299999999999999</v>
      </c>
    </row>
    <row r="107" spans="2:6" hidden="1" x14ac:dyDescent="0.25">
      <c r="B107" s="98" t="s">
        <v>227</v>
      </c>
      <c r="C107" s="98" t="s">
        <v>106</v>
      </c>
      <c r="D107" s="97">
        <v>0.94899999999999995</v>
      </c>
    </row>
    <row r="108" spans="2:6" hidden="1" x14ac:dyDescent="0.25">
      <c r="B108" s="98" t="s">
        <v>228</v>
      </c>
      <c r="C108" s="98" t="s">
        <v>119</v>
      </c>
      <c r="D108" s="97">
        <v>0.95299999999999996</v>
      </c>
    </row>
  </sheetData>
  <sheetProtection algorithmName="SHA-512" hashValue="Opkei6C6qXLDUX2/2MQtWzppj0FoSb2ACC8BuKCzevXDXN0bq83Speuf9OG/aS8wop1qr9VPYRRkJqjxv/ozig==" saltValue="rfMiRvqRhVafOPgBCynEAA=="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topLeftCell="A4" zoomScaleNormal="100" workbookViewId="0">
      <selection activeCell="B30" sqref="B30"/>
    </sheetView>
  </sheetViews>
  <sheetFormatPr defaultColWidth="9.109375" defaultRowHeight="13.2" x14ac:dyDescent="0.25"/>
  <cols>
    <col min="1" max="1" width="37.88671875" style="3" customWidth="1"/>
    <col min="2" max="2" width="20.6640625" style="3" bestFit="1" customWidth="1"/>
    <col min="3" max="3" width="12.6640625" style="3" bestFit="1" customWidth="1"/>
    <col min="4" max="4" width="15.88671875" style="3" customWidth="1"/>
    <col min="5" max="5" width="10.33203125" style="85" bestFit="1" customWidth="1"/>
    <col min="6" max="6" width="11.33203125" style="3" bestFit="1" customWidth="1"/>
    <col min="7" max="8" width="9.109375" style="3"/>
    <col min="9" max="9" width="0" style="3" hidden="1" customWidth="1"/>
    <col min="10" max="16384" width="9.109375" style="3"/>
  </cols>
  <sheetData>
    <row r="1" spans="1:6" ht="15.6" x14ac:dyDescent="0.3">
      <c r="A1" s="26" t="s">
        <v>209</v>
      </c>
      <c r="D1" s="24"/>
      <c r="F1" s="24"/>
    </row>
    <row r="2" spans="1:6" x14ac:dyDescent="0.25">
      <c r="A2" s="24"/>
      <c r="B2" s="24"/>
      <c r="C2" s="24"/>
      <c r="D2" s="24"/>
      <c r="F2" s="24"/>
    </row>
    <row r="3" spans="1:6" x14ac:dyDescent="0.25">
      <c r="A3" s="7" t="s">
        <v>9</v>
      </c>
      <c r="B3" s="24"/>
      <c r="C3" s="24"/>
      <c r="D3" s="7" t="s">
        <v>50</v>
      </c>
      <c r="F3" s="24"/>
    </row>
    <row r="4" spans="1:6" x14ac:dyDescent="0.25">
      <c r="A4" s="27" t="s">
        <v>23</v>
      </c>
      <c r="B4" s="25">
        <f>'Direct Staffing'!C28</f>
        <v>23.559100000000001</v>
      </c>
      <c r="D4" s="28">
        <f>B4</f>
        <v>23.559100000000001</v>
      </c>
      <c r="F4" s="24"/>
    </row>
    <row r="5" spans="1:6" x14ac:dyDescent="0.25">
      <c r="A5" s="24"/>
      <c r="B5" s="24"/>
      <c r="C5" s="24"/>
      <c r="D5" s="24"/>
      <c r="F5" s="24"/>
    </row>
    <row r="6" spans="1:6" x14ac:dyDescent="0.25">
      <c r="A6" s="7" t="s">
        <v>24</v>
      </c>
      <c r="B6" s="24"/>
      <c r="C6" s="24"/>
      <c r="D6" s="24"/>
      <c r="F6" s="24"/>
    </row>
    <row r="7" spans="1:6" x14ac:dyDescent="0.25">
      <c r="A7" s="27" t="s">
        <v>25</v>
      </c>
      <c r="B7" s="34">
        <f>'Program Plan Support'!C10</f>
        <v>0.155</v>
      </c>
      <c r="D7" s="28">
        <f>ROUND(B7*D4,2)</f>
        <v>3.65</v>
      </c>
      <c r="F7" s="24"/>
    </row>
    <row r="8" spans="1:6" x14ac:dyDescent="0.25">
      <c r="A8" s="24"/>
      <c r="B8" s="24"/>
      <c r="C8" s="24"/>
      <c r="D8" s="24"/>
      <c r="F8" s="24"/>
    </row>
    <row r="9" spans="1:6" x14ac:dyDescent="0.25">
      <c r="A9" s="7" t="s">
        <v>0</v>
      </c>
      <c r="B9" s="24"/>
      <c r="C9" s="24"/>
      <c r="D9" s="24"/>
      <c r="F9" s="24"/>
    </row>
    <row r="10" spans="1:6" x14ac:dyDescent="0.25">
      <c r="A10" s="27" t="s">
        <v>8</v>
      </c>
      <c r="B10" s="35">
        <f>'Emp. Related Exp.'!C19</f>
        <v>0.23599999999999999</v>
      </c>
      <c r="C10" s="28"/>
      <c r="D10" s="28">
        <f>ROUND(B10*(D4+D7),2)</f>
        <v>6.42</v>
      </c>
      <c r="F10" s="24"/>
    </row>
    <row r="11" spans="1:6" ht="16.5" customHeight="1" x14ac:dyDescent="0.25">
      <c r="A11" s="24"/>
      <c r="B11" s="24"/>
      <c r="C11" s="24"/>
      <c r="D11" s="24"/>
      <c r="F11" s="24"/>
    </row>
    <row r="12" spans="1:6" x14ac:dyDescent="0.25">
      <c r="A12" s="7" t="s">
        <v>28</v>
      </c>
      <c r="B12" s="24"/>
      <c r="C12" s="24"/>
      <c r="D12" s="24"/>
      <c r="F12" s="24"/>
    </row>
    <row r="13" spans="1:6" x14ac:dyDescent="0.25">
      <c r="A13" s="29" t="s">
        <v>29</v>
      </c>
      <c r="B13" s="91">
        <f>'Client Programming &amp; Supports'!C5</f>
        <v>4.7E-2</v>
      </c>
      <c r="D13" s="6">
        <f>ROUND((D4+D7+D10)*B13,2)</f>
        <v>1.58</v>
      </c>
      <c r="F13" s="24"/>
    </row>
    <row r="14" spans="1:6" x14ac:dyDescent="0.25">
      <c r="A14" s="24"/>
      <c r="B14" s="24"/>
      <c r="C14" s="24"/>
      <c r="D14" s="24"/>
      <c r="F14" s="24"/>
    </row>
    <row r="15" spans="1:6" x14ac:dyDescent="0.25">
      <c r="A15" s="7" t="s">
        <v>43</v>
      </c>
      <c r="B15" s="24"/>
      <c r="C15" s="24"/>
      <c r="D15" s="24"/>
      <c r="F15" s="24"/>
    </row>
    <row r="16" spans="1:6" x14ac:dyDescent="0.25">
      <c r="A16" s="27" t="s">
        <v>44</v>
      </c>
      <c r="B16" s="42">
        <f>'Program Related Expenses'!E13</f>
        <v>0.23250000000000001</v>
      </c>
      <c r="C16" s="28"/>
      <c r="D16" s="28">
        <f>E16-(D4+D10+D7+D13)</f>
        <v>10.670900000000003</v>
      </c>
      <c r="E16" s="85">
        <f>ROUND((D4+D10+D7+D13)/(1-B16),2)</f>
        <v>45.88</v>
      </c>
      <c r="F16" s="24"/>
    </row>
    <row r="17" spans="1:7" x14ac:dyDescent="0.25">
      <c r="A17" s="73"/>
      <c r="B17" s="74"/>
      <c r="C17" s="28"/>
      <c r="D17" s="28"/>
      <c r="F17" s="24"/>
    </row>
    <row r="18" spans="1:7" s="80" customFormat="1" x14ac:dyDescent="0.25">
      <c r="A18" s="75" t="s">
        <v>204</v>
      </c>
      <c r="B18" s="76"/>
      <c r="C18" s="77"/>
      <c r="D18" s="77"/>
      <c r="E18" s="85"/>
      <c r="F18" s="78"/>
      <c r="G18" s="79"/>
    </row>
    <row r="19" spans="1:7" s="80" customFormat="1" x14ac:dyDescent="0.25">
      <c r="A19" s="81" t="s">
        <v>205</v>
      </c>
      <c r="B19" s="82" t="str">
        <f>'Regional Variance Factor'!B7</f>
        <v>-</v>
      </c>
      <c r="C19" s="79"/>
      <c r="D19" s="83" t="str">
        <f>IF((B19&lt;&gt;"-"),((E16*B19)-E16),"Select County")</f>
        <v>Select County</v>
      </c>
      <c r="E19" s="85"/>
      <c r="F19" s="78"/>
      <c r="G19" s="84"/>
    </row>
    <row r="20" spans="1:7" x14ac:dyDescent="0.25">
      <c r="A20" s="24"/>
      <c r="B20" s="24"/>
      <c r="C20" s="24"/>
      <c r="D20" s="24"/>
      <c r="F20" s="24"/>
    </row>
    <row r="21" spans="1:7" x14ac:dyDescent="0.25">
      <c r="A21" s="30" t="s">
        <v>65</v>
      </c>
      <c r="B21" s="25" t="str">
        <f>D21</f>
        <v>Select County</v>
      </c>
      <c r="D21" s="6" t="str">
        <f>IF((B19&lt;&gt;"-"),E16+D19,"Select County")</f>
        <v>Select County</v>
      </c>
      <c r="F21" s="24"/>
    </row>
    <row r="22" spans="1:7" x14ac:dyDescent="0.25">
      <c r="A22" s="24"/>
      <c r="B22" s="24"/>
      <c r="C22" s="24"/>
      <c r="D22" s="24"/>
      <c r="F22" s="24"/>
    </row>
    <row r="23" spans="1:7" x14ac:dyDescent="0.25">
      <c r="A23" s="30" t="s">
        <v>48</v>
      </c>
      <c r="B23" s="43" t="str">
        <f>IF((B19&lt;&gt;"-"),ROUND(B21/4,2),"Select County")</f>
        <v>Select County</v>
      </c>
      <c r="C23" s="24"/>
      <c r="D23" s="24"/>
      <c r="F23" s="24"/>
    </row>
    <row r="24" spans="1:7" ht="9" customHeight="1" x14ac:dyDescent="0.25"/>
    <row r="25" spans="1:7" s="101" customFormat="1" hidden="1" x14ac:dyDescent="0.25">
      <c r="A25" s="99" t="s">
        <v>62</v>
      </c>
      <c r="B25" s="100">
        <v>1</v>
      </c>
      <c r="E25" s="102"/>
    </row>
    <row r="26" spans="1:7" s="101" customFormat="1" hidden="1" x14ac:dyDescent="0.25">
      <c r="A26" s="103" t="s">
        <v>63</v>
      </c>
      <c r="B26" s="104" t="str">
        <f>IF((B19&lt;&gt;"-"),B33-B21,"-")</f>
        <v>-</v>
      </c>
      <c r="D26" s="105"/>
      <c r="E26" s="102"/>
    </row>
    <row r="27" spans="1:7" s="101" customFormat="1" hidden="1" x14ac:dyDescent="0.25">
      <c r="A27" s="103" t="s">
        <v>64</v>
      </c>
      <c r="B27" s="104" t="str">
        <f>IF((B19&lt;&gt;"-"),B34-B23,"-")</f>
        <v>-</v>
      </c>
      <c r="D27" s="105"/>
      <c r="E27" s="102"/>
    </row>
    <row r="28" spans="1:7" s="101" customFormat="1" hidden="1" x14ac:dyDescent="0.25">
      <c r="E28" s="102"/>
    </row>
    <row r="29" spans="1:7" x14ac:dyDescent="0.25">
      <c r="A29" s="7" t="s">
        <v>73</v>
      </c>
    </row>
    <row r="30" spans="1:7" x14ac:dyDescent="0.25">
      <c r="A30" s="51" t="s">
        <v>73</v>
      </c>
      <c r="B30" s="29" t="str">
        <f>IF('Direct Staffing'!C31='Direct Staffing'!I31,"Individual 1:1",IF('Direct Staffing'!C31='Direct Staffing'!I32,"Shared 1:2",IF('Direct Staffing'!C31='Direct Staffing'!I33,"Shared 1:3",IF('Direct Staffing'!C31='Direct Staffing'!I34,"Shared 1:4",IF('Direct Staffing'!C31='Direct Staffing'!I35,"Shared 1:5",IF('Direct Staffing'!C31='Direct Staffing'!I36,"Shared 1:6",""))))))</f>
        <v>Individual 1:1</v>
      </c>
    </row>
    <row r="32" spans="1:7" x14ac:dyDescent="0.25">
      <c r="A32" s="7" t="s">
        <v>229</v>
      </c>
    </row>
    <row r="33" spans="1:4" x14ac:dyDescent="0.25">
      <c r="A33" s="51" t="s">
        <v>78</v>
      </c>
      <c r="B33" s="55" t="str">
        <f>IF((B19&lt;&gt;"-"),ROUND((B25*B21)/I80,4),"Select County")</f>
        <v>Select County</v>
      </c>
    </row>
    <row r="34" spans="1:4" x14ac:dyDescent="0.25">
      <c r="A34" s="51" t="s">
        <v>79</v>
      </c>
      <c r="B34" s="55" t="str">
        <f>IF((B19&lt;&gt;"-"),ROUND((B25*B23)/I80,4),"Select County")</f>
        <v>Select County</v>
      </c>
      <c r="D34" s="3" t="s">
        <v>85</v>
      </c>
    </row>
    <row r="36" spans="1:4" hidden="1" x14ac:dyDescent="0.25">
      <c r="A36" s="7" t="s">
        <v>80</v>
      </c>
      <c r="B36" s="56">
        <v>0.01</v>
      </c>
    </row>
    <row r="37" spans="1:4" hidden="1" x14ac:dyDescent="0.25">
      <c r="A37" s="51" t="s">
        <v>81</v>
      </c>
      <c r="B37" s="54" t="str">
        <f>IF((B19&lt;&gt;"-"),B33*B36,"-")</f>
        <v>-</v>
      </c>
      <c r="D37" s="28"/>
    </row>
    <row r="38" spans="1:4" hidden="1" x14ac:dyDescent="0.25">
      <c r="A38" s="51" t="s">
        <v>82</v>
      </c>
      <c r="B38" s="54" t="str">
        <f>IF((B19&lt;&gt;"-"),B34*B36,"-")</f>
        <v>-</v>
      </c>
      <c r="D38" s="28"/>
    </row>
    <row r="39" spans="1:4" hidden="1" x14ac:dyDescent="0.25"/>
    <row r="40" spans="1:4" hidden="1" x14ac:dyDescent="0.25">
      <c r="A40" s="7" t="s">
        <v>87</v>
      </c>
    </row>
    <row r="41" spans="1:4" hidden="1" x14ac:dyDescent="0.25">
      <c r="A41" s="51" t="s">
        <v>83</v>
      </c>
      <c r="B41" s="55" t="str">
        <f>IF((B19&lt;&gt;"-"),B33+B37,"-")</f>
        <v>-</v>
      </c>
    </row>
    <row r="42" spans="1:4" hidden="1" x14ac:dyDescent="0.25">
      <c r="A42" s="51" t="s">
        <v>84</v>
      </c>
      <c r="B42" s="55" t="str">
        <f>IF((B19&lt;&gt;"-"),B34+B38,"-")</f>
        <v>-</v>
      </c>
    </row>
    <row r="43" spans="1:4" hidden="1" x14ac:dyDescent="0.25"/>
    <row r="44" spans="1:4" hidden="1" x14ac:dyDescent="0.25">
      <c r="A44" s="7" t="s">
        <v>88</v>
      </c>
      <c r="B44" s="56">
        <v>0.05</v>
      </c>
    </row>
    <row r="45" spans="1:4" hidden="1" x14ac:dyDescent="0.25">
      <c r="A45" s="51" t="s">
        <v>81</v>
      </c>
      <c r="B45" s="54" t="str">
        <f>IF((B19&lt;&gt;"-"),B41*B44,"-")</f>
        <v>-</v>
      </c>
      <c r="D45" s="28"/>
    </row>
    <row r="46" spans="1:4" hidden="1" x14ac:dyDescent="0.25">
      <c r="A46" s="51" t="s">
        <v>82</v>
      </c>
      <c r="B46" s="54" t="str">
        <f>IF((B19&lt;&gt;"-"),B42*B44,"-")</f>
        <v>-</v>
      </c>
      <c r="D46" s="28"/>
    </row>
    <row r="47" spans="1:4" hidden="1" x14ac:dyDescent="0.25"/>
    <row r="48" spans="1:4" hidden="1" x14ac:dyDescent="0.25">
      <c r="A48" s="7" t="s">
        <v>89</v>
      </c>
    </row>
    <row r="49" spans="1:4" hidden="1" x14ac:dyDescent="0.25">
      <c r="A49" s="51" t="s">
        <v>83</v>
      </c>
      <c r="B49" s="55" t="str">
        <f>IF((B19&lt;&gt;"-"),B41+B45,"-")</f>
        <v>-</v>
      </c>
    </row>
    <row r="50" spans="1:4" hidden="1" x14ac:dyDescent="0.25">
      <c r="A50" s="51" t="s">
        <v>84</v>
      </c>
      <c r="B50" s="55" t="str">
        <f>IF((B19&lt;&gt;"-"),B42+B46,"-")</f>
        <v>-</v>
      </c>
    </row>
    <row r="51" spans="1:4" hidden="1" x14ac:dyDescent="0.25"/>
    <row r="52" spans="1:4" hidden="1" x14ac:dyDescent="0.25">
      <c r="A52" s="7" t="s">
        <v>206</v>
      </c>
      <c r="B52" s="56">
        <v>0.01</v>
      </c>
    </row>
    <row r="53" spans="1:4" hidden="1" x14ac:dyDescent="0.25">
      <c r="A53" s="51" t="s">
        <v>81</v>
      </c>
      <c r="B53" s="54" t="str">
        <f>IF((B19&lt;&gt;"-"),B49*B52,"-")</f>
        <v>-</v>
      </c>
      <c r="D53" s="28"/>
    </row>
    <row r="54" spans="1:4" hidden="1" x14ac:dyDescent="0.25">
      <c r="A54" s="51" t="s">
        <v>82</v>
      </c>
      <c r="B54" s="54" t="str">
        <f>IF((B19&lt;&gt;"-"),B50*B52,"-")</f>
        <v>-</v>
      </c>
      <c r="D54" s="28"/>
    </row>
    <row r="55" spans="1:4" hidden="1" x14ac:dyDescent="0.25"/>
    <row r="56" spans="1:4" hidden="1" x14ac:dyDescent="0.25">
      <c r="A56" s="7" t="s">
        <v>95</v>
      </c>
    </row>
    <row r="57" spans="1:4" hidden="1" x14ac:dyDescent="0.25">
      <c r="A57" s="51" t="s">
        <v>83</v>
      </c>
      <c r="B57" s="55" t="str">
        <f>IF((B19&lt;&gt;"-"),B49+B53,"Select County")</f>
        <v>Select County</v>
      </c>
    </row>
    <row r="58" spans="1:4" hidden="1" x14ac:dyDescent="0.25">
      <c r="A58" s="51" t="s">
        <v>84</v>
      </c>
      <c r="B58" s="55" t="str">
        <f>IF((B19&lt;&gt;"-"),B50+B54,"Select County")</f>
        <v>Select County</v>
      </c>
    </row>
    <row r="80" spans="9:9" x14ac:dyDescent="0.25">
      <c r="I80" s="3" t="str">
        <f>IF('Direct Staffing'!C31='Direct Staffing'!I31,"1",IF('Direct Staffing'!C31='Direct Staffing'!I32,"2",IF('Direct Staffing'!C31='Direct Staffing'!I33,"3",IF('Direct Staffing'!C31='Direct Staffing'!I34,"4",IF('Direct Staffing'!C31='Direct Staffing'!I35,"5",IF('Direct Staffing'!C31='Direct Staffing'!I36,"6",""))))))</f>
        <v>1</v>
      </c>
    </row>
  </sheetData>
  <sheetProtection algorithmName="SHA-512" hashValue="os2lcvWspduUb3lAO5PpRbCit7RG1bOUSNrV/ROqYfFrEY9l47XyhXSEOUSzNnVrOkHw1Lzw+Rzbn3X4a2cBZA==" saltValue="KCAwJ3QJmNA8mocvWYkEDA=="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5"/>
  <sheetViews>
    <sheetView topLeftCell="A4" workbookViewId="0">
      <selection activeCell="B20" sqref="B20"/>
    </sheetView>
  </sheetViews>
  <sheetFormatPr defaultRowHeight="13.2" x14ac:dyDescent="0.25"/>
  <cols>
    <col min="2" max="2" width="58.5546875" customWidth="1"/>
  </cols>
  <sheetData>
    <row r="5" spans="1:3" x14ac:dyDescent="0.25">
      <c r="A5" s="61">
        <v>41610</v>
      </c>
      <c r="B5" t="s">
        <v>75</v>
      </c>
      <c r="C5" t="s">
        <v>92</v>
      </c>
    </row>
    <row r="6" spans="1:3" x14ac:dyDescent="0.25">
      <c r="A6" s="61">
        <v>41684</v>
      </c>
      <c r="B6" t="s">
        <v>76</v>
      </c>
      <c r="C6" t="s">
        <v>92</v>
      </c>
    </row>
    <row r="7" spans="1:3" x14ac:dyDescent="0.25">
      <c r="A7" s="61">
        <v>41709</v>
      </c>
      <c r="B7" t="s">
        <v>77</v>
      </c>
      <c r="C7" t="s">
        <v>93</v>
      </c>
    </row>
    <row r="8" spans="1:3" x14ac:dyDescent="0.25">
      <c r="A8" s="61">
        <v>41808</v>
      </c>
      <c r="B8" t="s">
        <v>86</v>
      </c>
      <c r="C8" t="s">
        <v>94</v>
      </c>
    </row>
    <row r="9" spans="1:3" x14ac:dyDescent="0.25">
      <c r="A9" s="61">
        <v>42164</v>
      </c>
      <c r="B9" s="62" t="s">
        <v>90</v>
      </c>
      <c r="C9" t="s">
        <v>91</v>
      </c>
    </row>
    <row r="10" spans="1:3" x14ac:dyDescent="0.25">
      <c r="A10" s="61">
        <v>42887</v>
      </c>
      <c r="B10" s="89" t="s">
        <v>207</v>
      </c>
      <c r="C10" s="90" t="s">
        <v>208</v>
      </c>
    </row>
    <row r="11" spans="1:3" x14ac:dyDescent="0.25">
      <c r="A11" s="61">
        <v>43101</v>
      </c>
      <c r="B11" s="89" t="s">
        <v>232</v>
      </c>
      <c r="C11" s="90" t="s">
        <v>233</v>
      </c>
    </row>
    <row r="12" spans="1:3" x14ac:dyDescent="0.25">
      <c r="A12" s="61">
        <v>43282</v>
      </c>
      <c r="B12" s="90" t="s">
        <v>230</v>
      </c>
      <c r="C12" s="90" t="s">
        <v>231</v>
      </c>
    </row>
    <row r="13" spans="1:3" x14ac:dyDescent="0.25">
      <c r="A13" s="61">
        <v>43466</v>
      </c>
      <c r="B13" t="s">
        <v>234</v>
      </c>
      <c r="C13" s="90" t="s">
        <v>235</v>
      </c>
    </row>
    <row r="14" spans="1:3" x14ac:dyDescent="0.25">
      <c r="A14" s="61">
        <v>43831</v>
      </c>
      <c r="B14" s="90" t="s">
        <v>237</v>
      </c>
      <c r="C14" s="90" t="s">
        <v>236</v>
      </c>
    </row>
    <row r="15" spans="1:3" x14ac:dyDescent="0.25">
      <c r="A15" s="61">
        <v>43831</v>
      </c>
      <c r="B15" s="90" t="s">
        <v>246</v>
      </c>
      <c r="C15" s="90" t="s">
        <v>238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234EB277-52D0-4A0F-B951-9C67507BB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1A4E2DC5-1046-4111-B6CD-8B109BA908FD}">
  <ds:schemaRefs>
    <ds:schemaRef ds:uri="http://purl.org/dc/terms/"/>
    <ds:schemaRef ds:uri="http://www.w3.org/XML/1998/namespace"/>
    <ds:schemaRef ds:uri="http://purl.org/dc/elements/1.1/"/>
    <ds:schemaRef ds:uri="0cdeeaad-74a8-4021-893f-c7b31297a14c"/>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9dc04e4-1dc7-4207-b25c-d7db9724c689"/>
    <ds:schemaRef ds:uri="http://schemas.microsoft.com/office/2006/metadata/properties"/>
  </ds:schemaRefs>
</ds:datastoreItem>
</file>

<file path=customXml/itemProps5.xml><?xml version="1.0" encoding="utf-8"?>
<ds:datastoreItem xmlns:ds="http://schemas.openxmlformats.org/officeDocument/2006/customXml" ds:itemID="{7856678D-0F55-4885-9B43-02E4E850D1C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EmploymentServices-V12</dc:title>
  <dc:creator>pwmfb67</dc:creator>
  <cp:lastModifiedBy>Sherpa, Tashi</cp:lastModifiedBy>
  <cp:lastPrinted>2013-02-20T16:03:06Z</cp:lastPrinted>
  <dcterms:created xsi:type="dcterms:W3CDTF">2009-10-20T14:58:44Z</dcterms:created>
  <dcterms:modified xsi:type="dcterms:W3CDTF">2019-10-08T21:39:46Z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ies>
</file>