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Residential\"/>
    </mc:Choice>
  </mc:AlternateContent>
  <bookViews>
    <workbookView xWindow="0" yWindow="0" windowWidth="19200" windowHeight="6470" tabRatio="813"/>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Corp Basic Rate Totals" sheetId="9" r:id="rId7"/>
    <sheet name="Version" sheetId="11" state="hidden" r:id="rId8"/>
  </sheets>
  <definedNames>
    <definedName name="_xlnm._FilterDatabase" localSheetId="0" hidden="1">'Direct Staffing'!$A$9:$E$10</definedName>
    <definedName name="Budget_Neutrality">'Res Corp Basic Rate Totals'!$A$26:$B$27</definedName>
    <definedName name="columntitleregion1.b30.g36.1">'Direct Staffing'!$A$49:$E$51</definedName>
    <definedName name="Customization">'Direct Staffing'!$A$45:$F$48</definedName>
    <definedName name="Individual_Remote">'Direct Staffing'!$A$40:$E$42</definedName>
    <definedName name="IndividualAmountForRemoteStaff">'Direct Staffing'!$A$33:$E$34</definedName>
    <definedName name="IndividualAmountForSharedStaff">'Direct Staffing'!$A$12:$E$14</definedName>
    <definedName name="IndividualOnsiteStaff">'Direct Staffing'!$A$35:$E$38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Corp Basic Rate Totals'!$A$1:$D$26</definedName>
    <definedName name="_xlnm.Print_Area" localSheetId="2">Transportation!$A$1:$F$22</definedName>
    <definedName name="ReliefStaff">'Direct Staffing'!$A$58:$F$61</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Staffing'!$A$36:$E$38</definedName>
    <definedName name="TotalRemoteStaff">'Direct Staffing'!$A$70:$C$71</definedName>
    <definedName name="TotalStaffing">'Direct Staffing'!$A$67:$C$68</definedName>
    <definedName name="Transportation">Transportation!$A$4:$D$8</definedName>
  </definedNames>
  <calcPr calcId="162913" iterate="1" iterateCount="5" iterateDelta="1.2500000000000001E-2"/>
</workbook>
</file>

<file path=xl/calcChain.xml><?xml version="1.0" encoding="utf-8"?>
<calcChain xmlns="http://schemas.openxmlformats.org/spreadsheetml/2006/main">
  <c r="D22" i="10" l="1"/>
  <c r="C6" i="10"/>
  <c r="C34" i="10"/>
  <c r="E34" i="10"/>
  <c r="C42" i="10"/>
  <c r="E42" i="10"/>
  <c r="D50" i="10"/>
  <c r="E50" i="10"/>
  <c r="E38" i="10"/>
  <c r="C30" i="10"/>
  <c r="D46" i="10"/>
  <c r="E46" i="10"/>
  <c r="D18" i="10"/>
  <c r="B26" i="10"/>
  <c r="E26" i="10"/>
  <c r="A30" i="10"/>
  <c r="D30" i="10"/>
  <c r="C71" i="10"/>
  <c r="B7" i="9"/>
  <c r="D7" i="9"/>
  <c r="B7" i="12"/>
  <c r="B22" i="9"/>
  <c r="B37" i="9"/>
  <c r="B5" i="12"/>
  <c r="E59" i="10"/>
  <c r="E55" i="10"/>
  <c r="C12" i="4"/>
  <c r="C13" i="4"/>
  <c r="B13" i="9"/>
  <c r="D13" i="9"/>
  <c r="B16" i="9"/>
  <c r="D16" i="9"/>
  <c r="E13" i="6"/>
  <c r="E6" i="6"/>
  <c r="E16" i="6"/>
  <c r="B19" i="9"/>
  <c r="C19" i="3"/>
  <c r="B10" i="9"/>
  <c r="B42" i="9"/>
  <c r="D24" i="9"/>
  <c r="B24" i="9"/>
  <c r="B39" i="9"/>
  <c r="D22" i="9"/>
  <c r="C10" i="10"/>
  <c r="E10" i="10"/>
  <c r="A14" i="10"/>
  <c r="D14" i="10"/>
  <c r="B32" i="9"/>
  <c r="B27" i="9"/>
  <c r="B29" i="9"/>
  <c r="B34" i="9"/>
  <c r="B44" i="9"/>
  <c r="F63" i="10"/>
  <c r="F64" i="10"/>
  <c r="C68" i="10"/>
  <c r="B4" i="9"/>
  <c r="D10" i="9"/>
  <c r="D4" i="9"/>
  <c r="E19" i="9"/>
  <c r="D19" i="9"/>
</calcChain>
</file>

<file path=xl/sharedStrings.xml><?xml version="1.0" encoding="utf-8"?>
<sst xmlns="http://schemas.openxmlformats.org/spreadsheetml/2006/main" count="403" uniqueCount="276">
  <si>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</si>
  <si>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</si>
  <si>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</si>
  <si>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</si>
  <si>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</si>
  <si>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</si>
  <si>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</si>
  <si>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</si>
  <si>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</si>
  <si>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</si>
  <si>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</si>
  <si>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</si>
  <si>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</si>
  <si>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</si>
  <si>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</si>
  <si>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</si>
  <si>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</si>
  <si>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</si>
  <si>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</si>
  <si>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</si>
  <si>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</si>
  <si>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</si>
  <si>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</si>
  <si>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</si>
  <si>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</si>
  <si>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</si>
  <si>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</si>
  <si>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</si>
  <si>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</si>
  <si>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</si>
  <si>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</si>
  <si>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</si>
  <si>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</si>
  <si>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</si>
  <si>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</si>
  <si>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</si>
  <si>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</si>
  <si>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</si>
  <si>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</si>
  <si>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</si>
  <si>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</si>
  <si>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</si>
  <si>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</si>
  <si>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</si>
  <si>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</si>
  <si>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</si>
  <si>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</si>
  <si>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</si>
  <si>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</si>
  <si>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</si>
  <si>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</si>
  <si>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</si>
  <si>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</si>
  <si>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</si>
  <si>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</si>
  <si>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</si>
  <si>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</si>
  <si>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</si>
  <si>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</si>
  <si>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</si>
  <si>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</si>
  <si>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</si>
  <si>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</si>
  <si>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</si>
  <si>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</si>
  <si>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</si>
  <si>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</si>
  <si>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</si>
  <si>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</si>
  <si>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</si>
  <si>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</si>
  <si>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</si>
  <si>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FRAMEWORK FOR Residential Support Services Corporate Basic</t>
  </si>
  <si>
    <t xml:space="preserve">Adapted vehicle with lift </t>
  </si>
  <si>
    <t>Hours per Day</t>
  </si>
  <si>
    <t>Amount Per Day</t>
  </si>
  <si>
    <t>Amount per Day</t>
  </si>
  <si>
    <t>Remote Shared Staff</t>
  </si>
  <si>
    <t>Total Remote Shared Staff Amount</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</si>
  <si>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</si>
  <si>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</si>
  <si>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</si>
  <si>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</si>
  <si>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</si>
  <si>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</si>
  <si>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</si>
  <si>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</si>
  <si>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</si>
  <si>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</si>
  <si>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</si>
  <si>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</si>
  <si>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</si>
  <si>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</si>
  <si>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</si>
  <si>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</si>
  <si>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</si>
  <si>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</si>
  <si>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</si>
  <si>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</si>
  <si>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</si>
  <si>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</si>
  <si>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</si>
  <si>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</si>
  <si>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</si>
  <si>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</si>
  <si>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</si>
  <si>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</si>
  <si>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</si>
  <si>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</si>
  <si>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</si>
  <si>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</si>
  <si>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</si>
  <si>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</si>
  <si>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</si>
  <si>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</si>
  <si>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</si>
  <si>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</si>
  <si>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</si>
  <si>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</si>
  <si>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</si>
  <si>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</si>
  <si>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</si>
  <si>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</si>
  <si>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</si>
  <si>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</si>
  <si>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</si>
  <si>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</si>
  <si>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</si>
  <si>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</si>
  <si>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</si>
  <si>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</si>
  <si>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</si>
  <si>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</si>
  <si>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</si>
  <si>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</si>
  <si>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</si>
  <si>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</si>
  <si>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</si>
  <si>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</si>
  <si>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</si>
  <si>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</si>
  <si>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</si>
  <si>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</si>
  <si>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</si>
  <si>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</si>
  <si>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</si>
  <si>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</si>
  <si>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</si>
  <si>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</si>
  <si>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</si>
  <si>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</si>
  <si>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</si>
  <si>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</si>
  <si>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</si>
  <si>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</si>
  <si>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</si>
  <si>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</si>
  <si>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</si>
  <si>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</si>
  <si>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</si>
  <si>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</si>
  <si>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</si>
  <si>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</si>
  <si>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</si>
  <si>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</si>
  <si>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</si>
  <si>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</si>
  <si>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</si>
  <si>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</si>
  <si>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</si>
  <si>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</si>
  <si>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</si>
  <si>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</si>
  <si>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</si>
  <si>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</si>
  <si>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</si>
  <si>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</si>
  <si>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</si>
  <si>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</si>
  <si>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</si>
  <si>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</si>
  <si>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</si>
  <si>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</si>
  <si>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</si>
  <si>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</si>
  <si>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</si>
  <si>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</si>
  <si>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</si>
  <si>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</si>
  <si>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</si>
  <si>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</si>
  <si>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</si>
  <si>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</si>
  <si>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</si>
  <si>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</si>
  <si>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</si>
  <si>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</si>
  <si>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</si>
  <si>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</si>
  <si>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</si>
  <si>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</si>
  <si>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</si>
  <si>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</si>
  <si>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</si>
  <si>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</si>
  <si>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</si>
  <si>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</si>
  <si>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</si>
  <si>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</si>
  <si>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</si>
  <si>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</si>
  <si>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</si>
  <si>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</si>
  <si>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</si>
  <si>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</si>
  <si>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</si>
  <si>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</si>
  <si>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</si>
  <si>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</si>
  <si>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</si>
  <si>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</si>
  <si>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</si>
  <si>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</si>
  <si>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</si>
  <si>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</si>
  <si>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</si>
  <si>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</si>
  <si>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</si>
  <si>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Updates to Wages/Components for 7/1/17 legislation</t>
  </si>
  <si>
    <t>Version 7</t>
  </si>
  <si>
    <t xml:space="preserve">Total # of Residents Requiring Shared Awake Overnight Staff </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</si>
  <si>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</si>
  <si>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</si>
  <si>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</si>
  <si>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</si>
  <si>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</si>
  <si>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</si>
  <si>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</si>
  <si>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</si>
  <si>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</si>
  <si>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</si>
  <si>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</si>
  <si>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</si>
  <si>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</si>
  <si>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</si>
  <si>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Version 10</t>
  </si>
  <si>
    <t>Increase Asleep Wage and RN Wage and Supervisor Wage, update to asleep overnight add-on</t>
  </si>
  <si>
    <t>Version 11</t>
  </si>
  <si>
    <t>Updated minimum wage for Asleep, hidden BNF</t>
  </si>
  <si>
    <t>Base hourly wage</t>
  </si>
  <si>
    <t>Total wage per hour of service</t>
  </si>
  <si>
    <t>Competitive Workforce Factor (CWF)</t>
  </si>
  <si>
    <t>CWF Wage</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</si>
  <si>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</si>
  <si>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</si>
  <si>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</si>
  <si>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</si>
  <si>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</si>
  <si>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Total individual amount for Remote Shared Staff</t>
  </si>
  <si>
    <t>Step 7. Enter number of individuals who recieve remote shared staff</t>
  </si>
  <si>
    <t xml:space="preserve">Step 8. Add hours for INDIVIDUAL on-site awake staff </t>
  </si>
  <si>
    <t xml:space="preserve">Step 9. Add hours for INDIVIDUAL on-site asleep staff </t>
  </si>
  <si>
    <t>Step 10. Add hours for INDIVIDUAL REMOTE Hours</t>
  </si>
  <si>
    <t>Step 11. Add % to cover Supervision</t>
  </si>
  <si>
    <t>Step 12. Add staffing customization option to meet high level needs provided to an individual</t>
  </si>
  <si>
    <t>Step 13. Add hours for RN</t>
  </si>
  <si>
    <t>Step 14. Add hours for LPN</t>
  </si>
  <si>
    <t>Step 15. Add % to cover vacation, sick and training for direct staff hours</t>
  </si>
  <si>
    <t>Step 16. Calculate Total Staffing</t>
  </si>
  <si>
    <t>Step 17. Calculate Remote Staff</t>
  </si>
  <si>
    <t>Added CWF</t>
  </si>
  <si>
    <t>Version 12</t>
  </si>
  <si>
    <t>Step 1. Determine wage for direct care worker</t>
  </si>
  <si>
    <t>No Change</t>
  </si>
  <si>
    <t>Version 13</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</si>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</sst>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8" formatCode="0.000"/>
  </numFmts>
  <fonts count="16"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11"/>
      <color rgb="FFFF0000"/>
      <name val="Arial"/>
      <family val="2"/>
    </font>
    <font>
      <b/>
      <sz val="10"/>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61">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44" fontId="5" fillId="0" borderId="1" xfId="2"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44" fontId="5" fillId="3" borderId="1" xfId="2" applyNumberFormat="1" applyFont="1" applyFill="1" applyBorder="1"/>
    <xf numFmtId="44" fontId="5" fillId="3" borderId="1" xfId="2" applyFont="1" applyFill="1" applyBorder="1" applyAlignment="1">
      <alignment vertical="top"/>
    </xf>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44" fontId="1" fillId="3" borderId="1" xfId="2" applyFont="1" applyFill="1" applyBorder="1" applyAlignment="1" applyProtection="1">
      <alignment horizontal="left"/>
    </xf>
    <xf numFmtId="9" fontId="1" fillId="3" borderId="8"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168" fontId="0" fillId="0" borderId="15" xfId="0" applyNumberFormat="1" applyBorder="1"/>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0" fontId="1" fillId="2" borderId="7" xfId="0" applyFont="1" applyFill="1" applyBorder="1" applyAlignment="1" applyProtection="1">
      <alignment wrapText="1"/>
    </xf>
    <xf numFmtId="0" fontId="1" fillId="0" borderId="0" xfId="0" applyFont="1" applyAlignment="1">
      <alignment wrapText="1"/>
    </xf>
    <xf numFmtId="0" fontId="1" fillId="0" borderId="0" xfId="0" applyFont="1"/>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0" fillId="0" borderId="11" xfId="2" applyNumberFormat="1" applyFont="1" applyFill="1" applyBorder="1"/>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168" fontId="0" fillId="0" borderId="16" xfId="0" applyNumberFormat="1" applyBorder="1"/>
    <xf numFmtId="0" fontId="0" fillId="6" borderId="1" xfId="0" applyFill="1" applyBorder="1"/>
    <xf numFmtId="168" fontId="0" fillId="6" borderId="1" xfId="0" applyNumberFormat="1" applyFill="1" applyBorder="1"/>
    <xf numFmtId="44" fontId="1" fillId="0" borderId="1" xfId="0" applyNumberFormat="1" applyFont="1" applyFill="1" applyBorder="1" applyAlignment="1" applyProtection="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0" fontId="14" fillId="3" borderId="0" xfId="4" applyFont="1" applyFill="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0" fontId="9" fillId="0" borderId="0" xfId="0" applyFont="1" applyAlignment="1">
      <alignment horizontal="center" wrapText="1"/>
    </xf>
    <xf numFmtId="10" fontId="1" fillId="3" borderId="1" xfId="5" applyNumberFormat="1" applyFont="1" applyFill="1" applyBorder="1"/>
    <xf numFmtId="44" fontId="1" fillId="3" borderId="1" xfId="3" applyFont="1" applyFill="1" applyBorder="1"/>
    <xf numFmtId="0" fontId="3" fillId="3" borderId="0" xfId="4" applyFont="1" applyFill="1"/>
    <xf numFmtId="44" fontId="0" fillId="6" borderId="0" xfId="0" applyNumberFormat="1" applyFill="1" applyBorder="1" applyAlignment="1" applyProtection="1"/>
    <xf numFmtId="44" fontId="0" fillId="6" borderId="0" xfId="0" applyNumberFormat="1" applyFill="1" applyBorder="1" applyAlignment="1" applyProtection="1">
      <alignment horizontal="center"/>
    </xf>
    <xf numFmtId="44" fontId="0" fillId="0" borderId="1" xfId="0" applyNumberFormat="1" applyFill="1" applyBorder="1" applyAlignment="1" applyProtection="1"/>
    <xf numFmtId="39" fontId="1" fillId="6" borderId="0" xfId="1" applyNumberFormat="1" applyFont="1" applyFill="1" applyBorder="1" applyAlignment="1" applyProtection="1">
      <alignment horizontal="right" vertical="top"/>
    </xf>
    <xf numFmtId="0" fontId="1" fillId="6" borderId="1" xfId="1" applyNumberFormat="1" applyFont="1" applyFill="1" applyBorder="1" applyAlignment="1" applyProtection="1">
      <alignment horizontal="right" vertical="top"/>
    </xf>
    <xf numFmtId="39" fontId="1" fillId="6" borderId="1" xfId="1" applyNumberFormat="1" applyFont="1" applyFill="1" applyBorder="1" applyAlignment="1" applyProtection="1">
      <alignment horizontal="right" vertical="top"/>
    </xf>
    <xf numFmtId="44" fontId="0" fillId="0" borderId="1" xfId="2" applyFont="1" applyFill="1" applyBorder="1" applyAlignment="1" applyProtection="1">
      <alignment horizontal="center"/>
    </xf>
    <xf numFmtId="0" fontId="3" fillId="6" borderId="4" xfId="0" applyFont="1" applyFill="1" applyBorder="1" applyAlignment="1" applyProtection="1">
      <alignment horizontal="left"/>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2" borderId="1" xfId="0" applyFill="1" applyBorder="1" applyAlignment="1" applyProtection="1">
      <alignment horizontal="left"/>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44" fontId="0" fillId="6" borderId="8" xfId="0" applyNumberFormat="1" applyFill="1" applyBorder="1" applyAlignment="1" applyProtection="1">
      <alignment horizontal="left"/>
    </xf>
    <xf numFmtId="44" fontId="0" fillId="6" borderId="5" xfId="0" applyNumberFormat="1" applyFill="1" applyBorder="1" applyAlignment="1" applyProtection="1">
      <alignment horizontal="left"/>
    </xf>
    <xf numFmtId="0" fontId="3" fillId="6" borderId="0" xfId="0" applyFont="1" applyFill="1" applyBorder="1" applyAlignment="1" applyProtection="1">
      <alignment horizontal="left"/>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 fillId="2" borderId="1" xfId="0" applyFont="1" applyFill="1" applyBorder="1" applyAlignment="1" applyProtection="1">
      <alignment horizontal="left"/>
    </xf>
    <xf numFmtId="0" fontId="1" fillId="2" borderId="1" xfId="0" applyFont="1" applyFill="1" applyBorder="1" applyAlignment="1" applyProtection="1">
      <alignment horizontal="center"/>
    </xf>
    <xf numFmtId="44" fontId="1" fillId="0" borderId="1" xfId="0" applyNumberFormat="1" applyFont="1" applyFill="1" applyBorder="1" applyAlignment="1" applyProtection="1">
      <alignment horizontal="left"/>
    </xf>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1" fillId="0" borderId="1" xfId="0" applyFont="1" applyFill="1" applyBorder="1" applyAlignment="1" applyProtection="1">
      <alignment horizontal="center"/>
    </xf>
    <xf numFmtId="0" fontId="0" fillId="0" borderId="1" xfId="0" applyFill="1" applyBorder="1" applyAlignment="1" applyProtection="1">
      <alignment horizontal="center"/>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44" fontId="1" fillId="6" borderId="6" xfId="2" applyFont="1" applyFill="1" applyBorder="1" applyAlignment="1" applyProtection="1">
      <alignment horizontal="center" vertical="top"/>
    </xf>
    <xf numFmtId="44" fontId="1" fillId="6" borderId="7" xfId="2" applyFont="1" applyFill="1" applyBorder="1" applyAlignment="1" applyProtection="1">
      <alignment horizontal="center" vertical="top"/>
    </xf>
    <xf numFmtId="0" fontId="0" fillId="4" borderId="1" xfId="0" applyFill="1" applyBorder="1" applyAlignment="1" applyProtection="1">
      <alignment horizontal="center"/>
      <protection locked="0"/>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15" fillId="6" borderId="0" xfId="0" applyFont="1" applyFill="1" applyBorder="1" applyAlignment="1" applyProtection="1">
      <alignment horizontal="left"/>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72"/>
  <sheetViews>
    <sheetView tabSelected="1" zoomScale="90" zoomScaleNormal="90" workbookViewId="0"/>
  </sheetViews>
  <sheetFormatPr defaultColWidth="9.1796875" defaultRowHeight="12.5" x14ac:dyDescent="0.25"/>
  <cols>
    <col min="1" max="1" width="30.54296875" style="47" customWidth="1"/>
    <col min="2" max="2" width="10.81640625" style="46" customWidth="1"/>
    <col min="3" max="3" width="21.81640625" style="46" customWidth="1"/>
    <col min="4" max="4" width="21.81640625" style="45" customWidth="1"/>
    <col min="5" max="5" width="22.1796875" style="45" customWidth="1"/>
    <col min="6" max="6" width="19.1796875" style="46" customWidth="1"/>
    <col min="7" max="7" width="16.26953125" style="115" customWidth="1"/>
    <col min="8" max="8" width="12.81640625" style="47" customWidth="1"/>
    <col min="9" max="9" width="9.54296875" style="47" hidden="1" customWidth="1"/>
    <col min="10" max="11" width="9.1796875" style="47" hidden="1" customWidth="1"/>
    <col min="12" max="16384" width="9.1796875" style="47"/>
  </cols>
  <sheetData>
    <row r="1" spans="1:10" ht="15" customHeight="1" x14ac:dyDescent="0.35">
      <c r="A1" s="86" t="s">
        <v>16</v>
      </c>
      <c r="B1" s="86"/>
      <c r="C1" s="86"/>
      <c r="D1" s="86"/>
    </row>
    <row r="2" spans="1:10" ht="15" customHeight="1" x14ac:dyDescent="0.35">
      <c r="A2" s="86"/>
      <c r="B2" s="86"/>
      <c r="C2" s="86"/>
      <c r="D2" s="86"/>
    </row>
    <row r="3" spans="1:10" ht="15" customHeight="1" x14ac:dyDescent="0.3">
      <c r="A3" s="164" t="s">
        <v>272</v>
      </c>
      <c r="B3" s="164"/>
      <c r="C3" s="164"/>
      <c r="D3" s="156"/>
    </row>
    <row r="4" spans="1:10" ht="15" customHeight="1" x14ac:dyDescent="0.25">
      <c r="A4" s="214" t="s">
        <v>249</v>
      </c>
      <c r="B4" s="215"/>
      <c r="C4" s="54">
        <v>13.53</v>
      </c>
      <c r="D4" s="47"/>
    </row>
    <row r="5" spans="1:10" ht="15" customHeight="1" x14ac:dyDescent="0.25">
      <c r="A5" s="214" t="s">
        <v>251</v>
      </c>
      <c r="B5" s="215"/>
      <c r="C5" s="162">
        <v>4.7E-2</v>
      </c>
      <c r="E5" s="46"/>
      <c r="F5" s="115"/>
      <c r="G5" s="47"/>
    </row>
    <row r="6" spans="1:10" ht="15" customHeight="1" x14ac:dyDescent="0.25">
      <c r="A6" s="216" t="s">
        <v>250</v>
      </c>
      <c r="B6" s="217"/>
      <c r="C6" s="163">
        <f>ROUND(C4*C5+C4,2)</f>
        <v>14.17</v>
      </c>
      <c r="E6" s="46"/>
      <c r="F6" s="115"/>
      <c r="G6" s="47"/>
    </row>
    <row r="7" spans="1:10" x14ac:dyDescent="0.25">
      <c r="A7" s="44"/>
      <c r="B7" s="44"/>
      <c r="C7" s="44"/>
      <c r="D7" s="44"/>
      <c r="E7" s="44"/>
      <c r="F7" s="44"/>
      <c r="G7" s="118"/>
    </row>
    <row r="8" spans="1:10" ht="13.15" customHeight="1" x14ac:dyDescent="0.35">
      <c r="A8" s="51" t="s">
        <v>253</v>
      </c>
      <c r="B8" s="51"/>
      <c r="C8" s="49"/>
      <c r="D8" s="44"/>
      <c r="E8" s="50"/>
      <c r="F8" s="50"/>
      <c r="G8" s="118"/>
      <c r="I8" s="161"/>
      <c r="J8" s="161"/>
    </row>
    <row r="9" spans="1:10" ht="14.5" x14ac:dyDescent="0.35">
      <c r="A9" s="187" t="s">
        <v>0</v>
      </c>
      <c r="B9" s="188"/>
      <c r="C9" s="52" t="s">
        <v>252</v>
      </c>
      <c r="D9" s="53" t="s">
        <v>74</v>
      </c>
      <c r="E9" s="52" t="s">
        <v>76</v>
      </c>
      <c r="F9" s="44"/>
      <c r="G9" s="118"/>
      <c r="I9" s="129">
        <v>0</v>
      </c>
      <c r="J9" s="130">
        <v>0</v>
      </c>
    </row>
    <row r="10" spans="1:10" ht="14.5" x14ac:dyDescent="0.35">
      <c r="A10" s="203" t="s">
        <v>218</v>
      </c>
      <c r="B10" s="204"/>
      <c r="C10" s="54">
        <f>$C$6</f>
        <v>14.17</v>
      </c>
      <c r="D10" s="91">
        <v>0</v>
      </c>
      <c r="E10" s="54">
        <f>D10*C10</f>
        <v>0</v>
      </c>
      <c r="F10" s="44"/>
      <c r="G10" s="118"/>
      <c r="I10" s="116">
        <v>1</v>
      </c>
      <c r="J10" s="130">
        <v>4.09</v>
      </c>
    </row>
    <row r="11" spans="1:10" ht="14.5" x14ac:dyDescent="0.35">
      <c r="A11" s="44"/>
      <c r="B11" s="44"/>
      <c r="C11" s="44"/>
      <c r="D11" s="44"/>
      <c r="E11" s="44"/>
      <c r="F11" s="44"/>
      <c r="G11" s="118"/>
      <c r="I11" s="116">
        <v>2</v>
      </c>
      <c r="J11" s="130">
        <v>2.0499999999999998</v>
      </c>
    </row>
    <row r="12" spans="1:10" ht="14.5" x14ac:dyDescent="0.35">
      <c r="A12" s="172" t="s">
        <v>254</v>
      </c>
      <c r="B12" s="172"/>
      <c r="C12" s="172"/>
      <c r="D12" s="172"/>
      <c r="E12" s="172"/>
      <c r="F12" s="47"/>
      <c r="I12" s="116">
        <v>3</v>
      </c>
      <c r="J12" s="130">
        <v>1.36</v>
      </c>
    </row>
    <row r="13" spans="1:10" ht="38.25" customHeight="1" x14ac:dyDescent="0.35">
      <c r="A13" s="132" t="s">
        <v>226</v>
      </c>
      <c r="B13" s="193" t="s">
        <v>25</v>
      </c>
      <c r="C13" s="193"/>
      <c r="D13" s="198" t="s">
        <v>224</v>
      </c>
      <c r="E13" s="199"/>
      <c r="F13" s="56"/>
      <c r="G13" s="118"/>
      <c r="I13" s="116">
        <v>4</v>
      </c>
      <c r="J13" s="130">
        <v>1.02</v>
      </c>
    </row>
    <row r="14" spans="1:10" ht="14.5" x14ac:dyDescent="0.35">
      <c r="A14" s="57">
        <f>E10</f>
        <v>0</v>
      </c>
      <c r="B14" s="202">
        <v>1</v>
      </c>
      <c r="C14" s="202"/>
      <c r="D14" s="196">
        <f>A14/B14</f>
        <v>0</v>
      </c>
      <c r="E14" s="197"/>
      <c r="F14" s="56"/>
      <c r="G14" s="118"/>
      <c r="I14" s="116">
        <v>5</v>
      </c>
      <c r="J14" s="130">
        <v>0.82</v>
      </c>
    </row>
    <row r="15" spans="1:10" ht="14.5" x14ac:dyDescent="0.35">
      <c r="A15" s="44"/>
      <c r="B15" s="44"/>
      <c r="C15" s="44"/>
      <c r="D15" s="44"/>
      <c r="E15" s="44"/>
      <c r="F15" s="44"/>
      <c r="G15" s="118"/>
      <c r="I15" s="116">
        <v>6</v>
      </c>
      <c r="J15" s="130">
        <v>0.68</v>
      </c>
    </row>
    <row r="16" spans="1:10" ht="13" x14ac:dyDescent="0.3">
      <c r="A16" s="51" t="s">
        <v>255</v>
      </c>
      <c r="B16" s="51"/>
      <c r="C16" s="49"/>
      <c r="D16" s="44"/>
      <c r="E16" s="50"/>
      <c r="F16" s="50"/>
      <c r="G16" s="118"/>
    </row>
    <row r="17" spans="1:10" ht="26.25" customHeight="1" x14ac:dyDescent="0.25">
      <c r="A17" s="124" t="s">
        <v>0</v>
      </c>
      <c r="B17" s="125" t="s">
        <v>23</v>
      </c>
      <c r="C17" s="126" t="s">
        <v>219</v>
      </c>
      <c r="D17" s="198" t="s">
        <v>225</v>
      </c>
      <c r="E17" s="199"/>
      <c r="F17" s="44"/>
      <c r="G17" s="118"/>
    </row>
    <row r="18" spans="1:10" x14ac:dyDescent="0.25">
      <c r="A18" s="128" t="s">
        <v>217</v>
      </c>
      <c r="B18" s="147">
        <v>10.08</v>
      </c>
      <c r="C18" s="123"/>
      <c r="D18" s="196">
        <f>(B18*C18)/B14</f>
        <v>0</v>
      </c>
      <c r="E18" s="197"/>
      <c r="F18" s="44"/>
      <c r="G18" s="118"/>
    </row>
    <row r="19" spans="1:10" x14ac:dyDescent="0.25">
      <c r="A19" s="44"/>
      <c r="B19" s="44"/>
      <c r="C19" s="44"/>
      <c r="D19" s="44"/>
      <c r="E19" s="44"/>
      <c r="F19" s="44"/>
      <c r="G19" s="118"/>
    </row>
    <row r="20" spans="1:10" s="119" customFormat="1" ht="13" x14ac:dyDescent="0.3">
      <c r="A20" s="220" t="s">
        <v>256</v>
      </c>
      <c r="B20" s="220"/>
      <c r="C20" s="220"/>
      <c r="D20" s="220"/>
      <c r="E20" s="220"/>
      <c r="F20" s="220"/>
      <c r="G20" s="220"/>
      <c r="I20" s="115" t="s">
        <v>223</v>
      </c>
      <c r="J20" s="47"/>
    </row>
    <row r="21" spans="1:10" s="119" customFormat="1" ht="27" customHeight="1" x14ac:dyDescent="0.25">
      <c r="A21" s="127" t="s">
        <v>221</v>
      </c>
      <c r="B21" s="218" t="s">
        <v>230</v>
      </c>
      <c r="C21" s="219"/>
      <c r="D21" s="218" t="s">
        <v>220</v>
      </c>
      <c r="E21" s="219"/>
      <c r="F21" s="56"/>
      <c r="G21" s="118"/>
      <c r="I21" s="118" t="s">
        <v>222</v>
      </c>
    </row>
    <row r="22" spans="1:10" s="119" customFormat="1" x14ac:dyDescent="0.25">
      <c r="A22" s="135" t="s">
        <v>222</v>
      </c>
      <c r="B22" s="175">
        <v>1</v>
      </c>
      <c r="C22" s="176"/>
      <c r="D22" s="184">
        <f>IF(A22="YES",(C18*(VLOOKUP(B22,I10:J15,2,FALSE))),0)</f>
        <v>0</v>
      </c>
      <c r="E22" s="185"/>
      <c r="F22" s="56"/>
      <c r="G22" s="118"/>
    </row>
    <row r="23" spans="1:10" s="119" customFormat="1" x14ac:dyDescent="0.25">
      <c r="A23" s="120"/>
      <c r="B23" s="121"/>
      <c r="C23" s="121"/>
      <c r="D23" s="122"/>
      <c r="E23" s="122"/>
      <c r="F23" s="56"/>
      <c r="G23" s="118"/>
    </row>
    <row r="24" spans="1:10" ht="13" x14ac:dyDescent="0.3">
      <c r="A24" s="172" t="s">
        <v>257</v>
      </c>
      <c r="B24" s="172"/>
      <c r="C24" s="172"/>
      <c r="D24" s="172"/>
      <c r="E24" s="44"/>
      <c r="F24" s="47"/>
      <c r="I24" s="119"/>
      <c r="J24" s="119"/>
    </row>
    <row r="25" spans="1:10" x14ac:dyDescent="0.25">
      <c r="A25" s="58" t="s">
        <v>0</v>
      </c>
      <c r="B25" s="192" t="s">
        <v>252</v>
      </c>
      <c r="C25" s="193"/>
      <c r="D25" s="59" t="s">
        <v>74</v>
      </c>
      <c r="E25" s="59" t="s">
        <v>76</v>
      </c>
      <c r="F25" s="56"/>
    </row>
    <row r="26" spans="1:10" x14ac:dyDescent="0.25">
      <c r="A26" s="60" t="s">
        <v>77</v>
      </c>
      <c r="B26" s="181">
        <f>$C$6</f>
        <v>14.17</v>
      </c>
      <c r="C26" s="181"/>
      <c r="D26" s="91">
        <v>0</v>
      </c>
      <c r="E26" s="167">
        <f>B26*D26</f>
        <v>0</v>
      </c>
      <c r="F26" s="56"/>
    </row>
    <row r="27" spans="1:10" x14ac:dyDescent="0.25">
      <c r="A27" s="62"/>
      <c r="B27" s="166"/>
      <c r="C27" s="166"/>
      <c r="D27" s="160"/>
      <c r="E27" s="165"/>
      <c r="F27" s="56"/>
    </row>
    <row r="28" spans="1:10" ht="13" x14ac:dyDescent="0.3">
      <c r="A28" s="172" t="s">
        <v>259</v>
      </c>
      <c r="B28" s="172"/>
      <c r="C28" s="172"/>
      <c r="D28" s="172"/>
      <c r="E28" s="44"/>
      <c r="F28" s="56"/>
    </row>
    <row r="29" spans="1:10" x14ac:dyDescent="0.25">
      <c r="A29" s="189" t="s">
        <v>78</v>
      </c>
      <c r="B29" s="189"/>
      <c r="C29" s="59" t="s">
        <v>25</v>
      </c>
      <c r="D29" s="190" t="s">
        <v>258</v>
      </c>
      <c r="E29" s="190"/>
      <c r="F29" s="44"/>
    </row>
    <row r="30" spans="1:10" x14ac:dyDescent="0.25">
      <c r="A30" s="191">
        <f>E26</f>
        <v>0</v>
      </c>
      <c r="B30" s="191"/>
      <c r="C30" s="169">
        <f>B14</f>
        <v>1</v>
      </c>
      <c r="D30" s="171">
        <f>A30/C30</f>
        <v>0</v>
      </c>
      <c r="E30" s="171"/>
      <c r="F30" s="47"/>
    </row>
    <row r="31" spans="1:10" x14ac:dyDescent="0.25">
      <c r="A31" s="62"/>
      <c r="B31" s="166"/>
      <c r="C31" s="166"/>
      <c r="D31" s="168"/>
      <c r="E31" s="165"/>
      <c r="F31" s="56"/>
    </row>
    <row r="32" spans="1:10" ht="13" x14ac:dyDescent="0.3">
      <c r="A32" s="172" t="s">
        <v>260</v>
      </c>
      <c r="B32" s="172"/>
      <c r="C32" s="172"/>
      <c r="D32" s="172"/>
      <c r="E32" s="44"/>
      <c r="F32" s="50"/>
    </row>
    <row r="33" spans="1:15" ht="13" x14ac:dyDescent="0.3">
      <c r="A33" s="177" t="s">
        <v>0</v>
      </c>
      <c r="B33" s="177"/>
      <c r="C33" s="52" t="s">
        <v>252</v>
      </c>
      <c r="D33" s="53" t="s">
        <v>74</v>
      </c>
      <c r="E33" s="52" t="s">
        <v>76</v>
      </c>
      <c r="F33" s="44"/>
      <c r="G33" s="51"/>
    </row>
    <row r="34" spans="1:15" x14ac:dyDescent="0.25">
      <c r="A34" s="182" t="s">
        <v>86</v>
      </c>
      <c r="B34" s="183"/>
      <c r="C34" s="54">
        <f>$C$6</f>
        <v>14.17</v>
      </c>
      <c r="D34" s="91">
        <v>0</v>
      </c>
      <c r="E34" s="54">
        <f>D34*C34</f>
        <v>0</v>
      </c>
      <c r="F34" s="44"/>
    </row>
    <row r="35" spans="1:15" x14ac:dyDescent="0.25">
      <c r="A35" s="157"/>
      <c r="B35" s="158"/>
      <c r="C35" s="159"/>
      <c r="D35" s="160"/>
      <c r="E35" s="159"/>
      <c r="F35" s="44"/>
    </row>
    <row r="36" spans="1:15" ht="13" x14ac:dyDescent="0.3">
      <c r="A36" s="186" t="s">
        <v>261</v>
      </c>
      <c r="B36" s="186"/>
      <c r="C36" s="186"/>
      <c r="D36" s="186"/>
      <c r="E36" s="44"/>
      <c r="F36" s="44"/>
      <c r="G36" s="51"/>
    </row>
    <row r="37" spans="1:15" x14ac:dyDescent="0.25">
      <c r="A37" s="177" t="s">
        <v>0</v>
      </c>
      <c r="B37" s="177"/>
      <c r="C37" s="52" t="s">
        <v>23</v>
      </c>
      <c r="D37" s="53" t="s">
        <v>74</v>
      </c>
      <c r="E37" s="52" t="s">
        <v>76</v>
      </c>
      <c r="F37" s="44"/>
    </row>
    <row r="38" spans="1:15" x14ac:dyDescent="0.25">
      <c r="A38" s="178" t="s">
        <v>63</v>
      </c>
      <c r="B38" s="179"/>
      <c r="C38" s="54">
        <v>10.08</v>
      </c>
      <c r="D38" s="91">
        <v>0</v>
      </c>
      <c r="E38" s="54">
        <f>D38*C38</f>
        <v>0</v>
      </c>
      <c r="F38" s="44"/>
    </row>
    <row r="39" spans="1:15" x14ac:dyDescent="0.25">
      <c r="A39" s="44"/>
      <c r="B39" s="44"/>
      <c r="C39" s="44"/>
      <c r="D39" s="44"/>
      <c r="E39" s="44"/>
      <c r="F39" s="44"/>
    </row>
    <row r="40" spans="1:15" ht="13" x14ac:dyDescent="0.3">
      <c r="A40" s="172" t="s">
        <v>262</v>
      </c>
      <c r="B40" s="172"/>
      <c r="C40" s="172"/>
      <c r="D40" s="172"/>
      <c r="E40" s="44"/>
      <c r="F40" s="44"/>
    </row>
    <row r="41" spans="1:15" x14ac:dyDescent="0.25">
      <c r="A41" s="187" t="s">
        <v>0</v>
      </c>
      <c r="B41" s="188"/>
      <c r="C41" s="52" t="s">
        <v>252</v>
      </c>
      <c r="D41" s="53" t="s">
        <v>74</v>
      </c>
      <c r="E41" s="52" t="s">
        <v>76</v>
      </c>
      <c r="F41" s="44"/>
    </row>
    <row r="42" spans="1:15" ht="12.75" customHeight="1" x14ac:dyDescent="0.25">
      <c r="A42" s="173" t="s">
        <v>85</v>
      </c>
      <c r="B42" s="174"/>
      <c r="C42" s="54">
        <f>$C$6</f>
        <v>14.17</v>
      </c>
      <c r="D42" s="91">
        <v>0</v>
      </c>
      <c r="E42" s="54">
        <f>C42*D42</f>
        <v>0</v>
      </c>
      <c r="F42" s="117"/>
      <c r="G42" s="180"/>
      <c r="K42" s="119"/>
      <c r="L42" s="119"/>
      <c r="M42" s="119"/>
      <c r="N42" s="119"/>
      <c r="O42" s="119"/>
    </row>
    <row r="43" spans="1:15" x14ac:dyDescent="0.25">
      <c r="A43" s="44"/>
      <c r="B43" s="44"/>
      <c r="C43" s="44"/>
      <c r="D43" s="44"/>
      <c r="E43" s="44"/>
      <c r="F43" s="117"/>
      <c r="G43" s="180"/>
      <c r="I43" s="118"/>
      <c r="J43" s="119"/>
      <c r="K43" s="119"/>
      <c r="L43" s="119"/>
      <c r="M43" s="119"/>
      <c r="N43" s="119"/>
      <c r="O43" s="119"/>
    </row>
    <row r="44" spans="1:15" ht="13" x14ac:dyDescent="0.3">
      <c r="A44" s="51" t="s">
        <v>263</v>
      </c>
      <c r="B44" s="44"/>
      <c r="C44" s="44"/>
      <c r="D44" s="44"/>
      <c r="E44" s="44"/>
      <c r="F44" s="117"/>
      <c r="G44" s="180"/>
      <c r="I44" s="119"/>
      <c r="J44" s="119"/>
    </row>
    <row r="45" spans="1:15" x14ac:dyDescent="0.25">
      <c r="A45" s="65" t="s">
        <v>66</v>
      </c>
      <c r="B45" s="55" t="s">
        <v>23</v>
      </c>
      <c r="C45" s="55" t="s">
        <v>68</v>
      </c>
      <c r="D45" s="66" t="s">
        <v>74</v>
      </c>
      <c r="E45" s="67" t="s">
        <v>75</v>
      </c>
      <c r="F45" s="117"/>
      <c r="G45" s="180"/>
    </row>
    <row r="46" spans="1:15" x14ac:dyDescent="0.25">
      <c r="A46" s="68" t="s">
        <v>66</v>
      </c>
      <c r="B46" s="69">
        <v>22.81</v>
      </c>
      <c r="C46" s="70">
        <v>0.11</v>
      </c>
      <c r="D46" s="170">
        <f>((D10/B14)+(C18/B14)+(D26/C30)+D34+D38+D42)*C46</f>
        <v>0</v>
      </c>
      <c r="E46" s="71">
        <f>D46*B46</f>
        <v>0</v>
      </c>
      <c r="F46" s="44"/>
    </row>
    <row r="47" spans="1:15" x14ac:dyDescent="0.25">
      <c r="A47" s="44"/>
      <c r="B47" s="44"/>
      <c r="C47" s="44"/>
      <c r="D47" s="44"/>
      <c r="E47" s="44"/>
      <c r="F47" s="44"/>
      <c r="G47" s="118"/>
      <c r="H47" s="119"/>
    </row>
    <row r="48" spans="1:15" ht="13" x14ac:dyDescent="0.3">
      <c r="A48" s="72" t="s">
        <v>264</v>
      </c>
      <c r="B48" s="72"/>
      <c r="C48" s="72"/>
      <c r="D48" s="72"/>
      <c r="E48" s="63"/>
      <c r="F48" s="44"/>
      <c r="G48" s="118"/>
      <c r="H48" s="119"/>
    </row>
    <row r="49" spans="1:8" ht="25" x14ac:dyDescent="0.25">
      <c r="A49" s="73" t="s">
        <v>38</v>
      </c>
      <c r="B49" s="52" t="s">
        <v>19</v>
      </c>
      <c r="C49" s="74" t="s">
        <v>20</v>
      </c>
      <c r="D49" s="74" t="s">
        <v>81</v>
      </c>
      <c r="E49" s="74" t="s">
        <v>82</v>
      </c>
      <c r="F49" s="44"/>
      <c r="G49" s="118"/>
      <c r="H49" s="119"/>
    </row>
    <row r="50" spans="1:8" x14ac:dyDescent="0.25">
      <c r="A50" s="75" t="s">
        <v>67</v>
      </c>
      <c r="B50" s="76">
        <v>0</v>
      </c>
      <c r="C50" s="136">
        <v>0</v>
      </c>
      <c r="D50" s="200">
        <f>IF(C50&gt;0,D34+D38+((D10/B14)+(C18/B14)),0)</f>
        <v>0</v>
      </c>
      <c r="E50" s="206">
        <f>D50*C50</f>
        <v>0</v>
      </c>
      <c r="F50" s="47"/>
    </row>
    <row r="51" spans="1:8" x14ac:dyDescent="0.25">
      <c r="A51" s="75" t="s">
        <v>42</v>
      </c>
      <c r="B51" s="76">
        <v>2.5</v>
      </c>
      <c r="C51" s="138"/>
      <c r="D51" s="201"/>
      <c r="E51" s="207"/>
      <c r="F51" s="56"/>
    </row>
    <row r="52" spans="1:8" x14ac:dyDescent="0.25">
      <c r="A52" s="44"/>
      <c r="B52" s="44"/>
      <c r="C52" s="44"/>
      <c r="D52" s="44"/>
      <c r="E52" s="44"/>
      <c r="F52" s="56"/>
    </row>
    <row r="53" spans="1:8" ht="13" x14ac:dyDescent="0.3">
      <c r="A53" s="172" t="s">
        <v>265</v>
      </c>
      <c r="B53" s="172"/>
      <c r="C53" s="172"/>
      <c r="D53" s="172"/>
      <c r="E53" s="44"/>
      <c r="F53" s="56"/>
    </row>
    <row r="54" spans="1:8" x14ac:dyDescent="0.25">
      <c r="A54" s="58" t="s">
        <v>0</v>
      </c>
      <c r="B54" s="192" t="s">
        <v>23</v>
      </c>
      <c r="C54" s="193"/>
      <c r="D54" s="59" t="s">
        <v>74</v>
      </c>
      <c r="E54" s="59" t="s">
        <v>76</v>
      </c>
      <c r="F54" s="47"/>
    </row>
    <row r="55" spans="1:8" x14ac:dyDescent="0.25">
      <c r="A55" s="60" t="s">
        <v>79</v>
      </c>
      <c r="B55" s="195">
        <v>37.409999999999997</v>
      </c>
      <c r="C55" s="195"/>
      <c r="D55" s="91">
        <v>0</v>
      </c>
      <c r="E55" s="61">
        <f>B55*D55</f>
        <v>0</v>
      </c>
      <c r="F55" s="56"/>
    </row>
    <row r="56" spans="1:8" x14ac:dyDescent="0.25">
      <c r="A56" s="62"/>
      <c r="B56" s="43"/>
      <c r="C56" s="43"/>
      <c r="D56" s="63"/>
      <c r="E56" s="64"/>
      <c r="F56" s="56"/>
    </row>
    <row r="57" spans="1:8" ht="13" x14ac:dyDescent="0.3">
      <c r="A57" s="172" t="s">
        <v>266</v>
      </c>
      <c r="B57" s="172"/>
      <c r="C57" s="172"/>
      <c r="D57" s="172"/>
      <c r="E57" s="44"/>
      <c r="F57" s="56"/>
    </row>
    <row r="58" spans="1:8" x14ac:dyDescent="0.25">
      <c r="A58" s="58" t="s">
        <v>0</v>
      </c>
      <c r="B58" s="192" t="s">
        <v>23</v>
      </c>
      <c r="C58" s="193"/>
      <c r="D58" s="59" t="s">
        <v>74</v>
      </c>
      <c r="E58" s="59" t="s">
        <v>76</v>
      </c>
      <c r="F58" s="47"/>
    </row>
    <row r="59" spans="1:8" x14ac:dyDescent="0.25">
      <c r="A59" s="60" t="s">
        <v>80</v>
      </c>
      <c r="B59" s="194">
        <v>20.51</v>
      </c>
      <c r="C59" s="195"/>
      <c r="D59" s="91">
        <v>0</v>
      </c>
      <c r="E59" s="61">
        <f>B59*D59</f>
        <v>0</v>
      </c>
    </row>
    <row r="60" spans="1:8" x14ac:dyDescent="0.25">
      <c r="A60" s="62"/>
      <c r="B60" s="43"/>
      <c r="C60" s="43"/>
      <c r="D60" s="63"/>
      <c r="E60" s="64"/>
    </row>
    <row r="61" spans="1:8" ht="13" x14ac:dyDescent="0.3">
      <c r="A61" s="77" t="s">
        <v>267</v>
      </c>
      <c r="B61" s="77"/>
      <c r="C61" s="77"/>
      <c r="D61" s="77"/>
      <c r="E61" s="47"/>
    </row>
    <row r="62" spans="1:8" x14ac:dyDescent="0.25">
      <c r="A62" s="177" t="s">
        <v>39</v>
      </c>
      <c r="B62" s="177"/>
      <c r="C62" s="177"/>
      <c r="D62" s="177"/>
      <c r="E62" s="177"/>
      <c r="F62" s="78" t="s">
        <v>24</v>
      </c>
    </row>
    <row r="63" spans="1:8" x14ac:dyDescent="0.25">
      <c r="A63" s="211" t="s">
        <v>48</v>
      </c>
      <c r="B63" s="212"/>
      <c r="C63" s="212"/>
      <c r="D63" s="213"/>
      <c r="E63" s="79">
        <v>8.7099999999999997E-2</v>
      </c>
      <c r="F63" s="80">
        <f>E63*(D14+D18+D22+E34+E38+E46+E50+E55+E59)</f>
        <v>0</v>
      </c>
    </row>
    <row r="64" spans="1:8" x14ac:dyDescent="0.25">
      <c r="A64" s="208" t="s">
        <v>46</v>
      </c>
      <c r="B64" s="209"/>
      <c r="C64" s="209"/>
      <c r="D64" s="209"/>
      <c r="E64" s="210"/>
      <c r="F64" s="80">
        <f>SUM(F63:F63)</f>
        <v>0</v>
      </c>
    </row>
    <row r="65" spans="1:6" x14ac:dyDescent="0.25">
      <c r="A65" s="81"/>
      <c r="B65" s="82"/>
      <c r="C65" s="82"/>
      <c r="D65" s="82"/>
      <c r="E65" s="82"/>
      <c r="F65" s="44"/>
    </row>
    <row r="66" spans="1:6" ht="13" x14ac:dyDescent="0.3">
      <c r="A66" s="48" t="s">
        <v>36</v>
      </c>
      <c r="B66" s="48"/>
      <c r="C66" s="44"/>
      <c r="D66" s="83"/>
      <c r="E66" s="83"/>
      <c r="F66" s="44"/>
    </row>
    <row r="67" spans="1:6" ht="13" x14ac:dyDescent="0.3">
      <c r="A67" s="51" t="s">
        <v>268</v>
      </c>
      <c r="B67" s="47"/>
      <c r="C67" s="47"/>
      <c r="D67" s="44"/>
      <c r="E67" s="83"/>
      <c r="F67" s="84"/>
    </row>
    <row r="68" spans="1:6" ht="13" x14ac:dyDescent="0.3">
      <c r="A68" s="205" t="s">
        <v>37</v>
      </c>
      <c r="B68" s="205"/>
      <c r="C68" s="131">
        <f>E34+E38+D22+E46+D14+E50+E55+E59+F64+D18</f>
        <v>0</v>
      </c>
      <c r="D68" s="44"/>
      <c r="E68" s="44"/>
      <c r="F68" s="44"/>
    </row>
    <row r="69" spans="1:6" x14ac:dyDescent="0.25">
      <c r="A69" s="44"/>
      <c r="B69" s="44"/>
      <c r="C69" s="44"/>
      <c r="D69" s="44"/>
      <c r="E69" s="44"/>
      <c r="F69" s="84"/>
    </row>
    <row r="70" spans="1:6" ht="13" x14ac:dyDescent="0.3">
      <c r="A70" s="51" t="s">
        <v>269</v>
      </c>
      <c r="B70" s="47"/>
      <c r="C70" s="47"/>
      <c r="D70" s="44"/>
      <c r="E70" s="83"/>
    </row>
    <row r="71" spans="1:6" ht="13" x14ac:dyDescent="0.3">
      <c r="A71" s="205" t="s">
        <v>78</v>
      </c>
      <c r="B71" s="205"/>
      <c r="C71" s="85">
        <f>D30+E42</f>
        <v>0</v>
      </c>
      <c r="D71" s="44"/>
      <c r="E71" s="44"/>
    </row>
    <row r="72" spans="1:6" ht="13" x14ac:dyDescent="0.3">
      <c r="A72" s="51"/>
      <c r="B72" s="47"/>
      <c r="C72" s="47"/>
      <c r="D72" s="44"/>
      <c r="E72" s="83"/>
    </row>
  </sheetData>
  <sheetProtection password="C10A" sheet="1"/>
  <dataConsolidate/>
  <mergeCells count="48">
    <mergeCell ref="A4:B4"/>
    <mergeCell ref="A5:B5"/>
    <mergeCell ref="A6:B6"/>
    <mergeCell ref="D13:E13"/>
    <mergeCell ref="B25:C25"/>
    <mergeCell ref="A28:D28"/>
    <mergeCell ref="D21:E21"/>
    <mergeCell ref="A12:E12"/>
    <mergeCell ref="A20:G20"/>
    <mergeCell ref="B21:C21"/>
    <mergeCell ref="A9:B9"/>
    <mergeCell ref="A10:B10"/>
    <mergeCell ref="A71:B71"/>
    <mergeCell ref="E50:E51"/>
    <mergeCell ref="A53:D53"/>
    <mergeCell ref="B54:C54"/>
    <mergeCell ref="B55:C55"/>
    <mergeCell ref="A68:B68"/>
    <mergeCell ref="A64:E64"/>
    <mergeCell ref="A63:D63"/>
    <mergeCell ref="A62:E62"/>
    <mergeCell ref="B58:C58"/>
    <mergeCell ref="B59:C59"/>
    <mergeCell ref="B13:C13"/>
    <mergeCell ref="D14:E14"/>
    <mergeCell ref="A24:D24"/>
    <mergeCell ref="D17:E17"/>
    <mergeCell ref="D50:D51"/>
    <mergeCell ref="D18:E18"/>
    <mergeCell ref="B14:C14"/>
    <mergeCell ref="G42:G45"/>
    <mergeCell ref="B26:C26"/>
    <mergeCell ref="A34:B34"/>
    <mergeCell ref="D22:E22"/>
    <mergeCell ref="A36:D36"/>
    <mergeCell ref="A40:D40"/>
    <mergeCell ref="A41:B41"/>
    <mergeCell ref="A29:B29"/>
    <mergeCell ref="D29:E29"/>
    <mergeCell ref="A30:B30"/>
    <mergeCell ref="D30:E30"/>
    <mergeCell ref="A57:D57"/>
    <mergeCell ref="A42:B42"/>
    <mergeCell ref="B22:C22"/>
    <mergeCell ref="A37:B37"/>
    <mergeCell ref="A38:B38"/>
    <mergeCell ref="A32:D32"/>
    <mergeCell ref="A33:B33"/>
  </mergeCells>
  <phoneticPr fontId="2" type="noConversion"/>
  <dataValidations xWindow="730" yWindow="222" count="50">
    <dataValidation allowBlank="1" showInputMessage="1" showErrorMessage="1" prompt="Use CTRL plus arrow keys to move to edge of tables.  Press TAB to move to cells where data can be entered." sqref="A1:D2"/>
    <dataValidation allowBlank="1" showInputMessage="1" showErrorMessage="1" prompt="Enter Shared DAYTIME On-site Staff Awake Hours per Day" sqref="D10"/>
    <dataValidation allowBlank="1" showInputMessage="1" showErrorMessage="1" prompt="Shared On-site Prmary Staff Awake Amount per Day formula is Hours per Day times Wage" sqref="E10"/>
    <dataValidation allowBlank="1" showInputMessage="1" showErrorMessage="1" prompt="Enter Shared OVERNIGHT Staff Hours per Day" sqref="C18"/>
    <dataValidation allowBlank="1" showInputMessage="1" showErrorMessage="1" prompt="Percentage for Direct Care Relief Staff" sqref="E63"/>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dataValidation allowBlank="1" showInputMessage="1" showErrorMessage="1" prompt="Total On-site Shared Staffing Amount formula is Amount per Day for (Shared On-site Primary Staff Awake + Shared Asleep Staff)_x000a_" sqref="A14 A23"/>
    <dataValidation allowBlank="1" showInputMessage="1" showErrorMessage="1" prompt="Enter Number of Residents - On-site" sqref="B23:C23"/>
    <dataValidation allowBlank="1" showInputMessage="1" showErrorMessage="1" prompt="Total Individual Amount for Shared Staffing formula is Total Shared Staffing Amount divided by Number of Residents" sqref="F14 F22:F23"/>
    <dataValidation allowBlank="1" showInputMessage="1" showErrorMessage="1" prompt="Enter Individual On-site Primary Staff / Awake Hours per Day" sqref="D34:D35"/>
    <dataValidation allowBlank="1" showInputMessage="1" showErrorMessage="1" prompt="Individual On-site Primary Staff Awake Amount per Day formula is Hours per Day times Wage" sqref="E34:E35"/>
    <dataValidation allowBlank="1" showInputMessage="1" showErrorMessage="1" prompt="Enter Individual Asleep Staff Hours per Day" sqref="D38"/>
    <dataValidation allowBlank="1" showInputMessage="1" showErrorMessage="1" prompt="Individual Asleep Staff Amount per Day formula is Hours per Day times Wage" sqref="E38"/>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dataValidation allowBlank="1" showInputMessage="1" showErrorMessage="1" prompt="No Customization Add-on Amount" sqref="B5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dataValidation allowBlank="1" showInputMessage="1" showErrorMessage="1" prompt="Staffing Customization Amount per Day formula is Total DCS Hours per Day times Add-on Amount" sqref="E50:E51"/>
    <dataValidation allowBlank="1" showInputMessage="1" showErrorMessage="1" prompt="Shared On-site Primary Staff/Awake Wage" sqref="C10 C4"/>
    <dataValidation allowBlank="1" showInputMessage="1" showErrorMessage="1" prompt="Individual On-site Primary Staff / Awake Wage" sqref="C34:C35"/>
    <dataValidation allowBlank="1" showInputMessage="1" showErrorMessage="1" prompt="Individual Asleep Staff Wage" sqref="C38"/>
    <dataValidation allowBlank="1" showInputMessage="1" showErrorMessage="1" prompt="Supervision Wage" sqref="B46"/>
    <dataValidation allowBlank="1" showInputMessage="1" showErrorMessage="1" prompt="Supervision Amount per Day formula is Supervision Wage times Supervision Hours per Day" sqref="E46"/>
    <dataValidation allowBlank="1" showInputMessage="1" showErrorMessage="1" prompt="Supervision Percent" sqref="C46"/>
    <dataValidation allowBlank="1" showInputMessage="1" showErrorMessage="1" prompt="Total Dollars for Relief Staffing formula is equal to Relief Staff Dollar Amount" sqref="F64"/>
    <dataValidation allowBlank="1" showInputMessage="1" showErrorMessage="1" prompt="RN Wage" sqref="B55:C56 B60:C60"/>
    <dataValidation allowBlank="1" showInputMessage="1" showErrorMessage="1" prompt="Enter RN Hours per Day" sqref="D55:D56 D60"/>
    <dataValidation allowBlank="1" showInputMessage="1" showErrorMessage="1" prompt="RN Amount per Day formula is Wage times Hours per Day" sqref="E55:E56 E60"/>
    <dataValidation allowBlank="1" showInputMessage="1" showErrorMessage="1" prompt="LPN Wage" sqref="B59:C59"/>
    <dataValidation allowBlank="1" showInputMessage="1" showErrorMessage="1" prompt="Enter LPN Hours per Day" sqref="D59"/>
    <dataValidation allowBlank="1" showInputMessage="1" showErrorMessage="1" prompt="LPN Amount per Day formula is Wage times Hours per Day" sqref="E59"/>
    <dataValidation allowBlank="1" showInputMessage="1" showErrorMessage="1" prompt="Total Remote Shared Staff Amount formula equals Individual Amount for Remote Shared Staffing plus Individual Remote Staff Amount per Day" sqref="C71"/>
    <dataValidation type="list" allowBlank="1" showInputMessage="1" showErrorMessage="1" prompt="Enter Add-on Choice" sqref="C50">
      <formula1>$B$50:$B$51</formula1>
    </dataValidation>
    <dataValidation allowBlank="1" showInputMessage="1" showErrorMessage="1" prompt="Total Individual Amount for Shared Staffing formula is Total On-site Shared Staffing Amount divided by Number of Residents - On-site" sqref="D23:E23"/>
    <dataValidation allowBlank="1" showInputMessage="1" showErrorMessage="1" prompt="Deaf or Hard of Hearing Add-on Amount" sqref="B51"/>
    <dataValidation allowBlank="1" showInputMessage="1" showErrorMessage="1" prompt="Individual Remote Staff Wage" sqref="C42"/>
    <dataValidation allowBlank="1" showInputMessage="1" showErrorMessage="1" prompt="Enter Individual Remote Staff Hours per Day" sqref="D42"/>
    <dataValidation allowBlank="1" showInputMessage="1" showErrorMessage="1" prompt="Individual Remote Staff Amount per Day formula is Individual Wage times Individual Remote Staff Hours per Day" sqref="E42"/>
    <dataValidation type="list" allowBlank="1" showInputMessage="1" showErrorMessage="1" prompt="Enter Number of Residents - On-site" sqref="B14:C14">
      <formula1>$I$10:$I$15</formula1>
    </dataValidation>
    <dataValidation type="list" allowBlank="1" showInputMessage="1" showErrorMessage="1" prompt="Select a response of Yes if the recipient requires SHARED AWAKE OVERNIGHT staff." sqref="A22">
      <formula1>$I$20:$I$21</formula1>
    </dataValidation>
    <dataValidation type="list" allowBlank="1" showInputMessage="1" showErrorMessage="1" prompt="Enter the number of residents requiring Shared Awake overnight staff." sqref="B22:C22">
      <formula1>$I$10:$I$15</formula1>
    </dataValidation>
    <dataValidation allowBlank="1" showInputMessage="1" showErrorMessage="1" prompt="Total Individual Amount for Shared Staffing formula is Total Daytime Shared Staffing Amount divided by Number of Residents" sqref="D14:E14"/>
    <dataValidation allowBlank="1" showInputMessage="1" showErrorMessage="1" prompt="Total Individual Amount for Shared Staffing formula is Total Overnight Shared Staffing Amount divided by Number of Residents" sqref="D18:E18"/>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dataValidation allowBlank="1" showInputMessage="1" showErrorMessage="1" prompt="Remote Shared Staff Wage" sqref="B26:C27 B31:C31"/>
    <dataValidation allowBlank="1" showInputMessage="1" showErrorMessage="1" prompt="Enter Remote Shared Staff Hours per Day" sqref="D26:D27 D31"/>
    <dataValidation allowBlank="1" showInputMessage="1" showErrorMessage="1" prompt="Remote Shared Staff Amount per Day formula is Wage times Hours per Day" sqref="E26:E27 E31"/>
    <dataValidation allowBlank="1" showInputMessage="1" showErrorMessage="1" prompt="Individual Amount for Remote Shared Staff formula is Total Remote Shared Staff Amount divided by Number of Residents-Remote" sqref="D30:E30"/>
    <dataValidation allowBlank="1" showInputMessage="1" showErrorMessage="1" prompt="Number of Residents - Remote formula is equal to Number of Residents - Direct" sqref="C30"/>
    <dataValidation allowBlank="1" showInputMessage="1" showErrorMessage="1" prompt="Total Remote Shared Staff Amount formula is equal to Remote Shared Staff Amount per Day" sqref="A30:B30"/>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3"/>
  <sheetViews>
    <sheetView zoomScale="125" workbookViewId="0">
      <selection activeCell="A22" sqref="A22"/>
    </sheetView>
  </sheetViews>
  <sheetFormatPr defaultColWidth="9.1796875" defaultRowHeight="12.5" x14ac:dyDescent="0.25"/>
  <cols>
    <col min="1" max="1" width="3" style="2" customWidth="1"/>
    <col min="2" max="2" width="40.7265625" style="2" customWidth="1"/>
    <col min="3" max="3" width="14" style="2" customWidth="1"/>
    <col min="4" max="4" width="14" style="5" customWidth="1"/>
    <col min="5" max="5" width="15.453125" style="2" customWidth="1"/>
    <col min="6" max="6" width="18.1796875" style="2" bestFit="1" customWidth="1"/>
    <col min="7" max="7" width="9.1796875" style="2" hidden="1" customWidth="1"/>
    <col min="8" max="16384" width="9.1796875" style="2"/>
  </cols>
  <sheetData>
    <row r="1" spans="1:5" ht="15.5" x14ac:dyDescent="0.35">
      <c r="A1" s="87" t="s">
        <v>47</v>
      </c>
      <c r="B1" s="87"/>
      <c r="C1" s="87"/>
      <c r="D1" s="87"/>
      <c r="E1" s="22"/>
    </row>
    <row r="2" spans="1:5" x14ac:dyDescent="0.25">
      <c r="A2" s="22"/>
      <c r="B2" s="22"/>
      <c r="C2" s="22"/>
      <c r="D2" s="22"/>
      <c r="E2" s="22"/>
    </row>
    <row r="3" spans="1:5" ht="13" x14ac:dyDescent="0.3">
      <c r="A3" s="88" t="s">
        <v>31</v>
      </c>
      <c r="B3" s="88"/>
      <c r="C3" s="88"/>
      <c r="D3" s="88"/>
      <c r="E3" s="22"/>
    </row>
    <row r="4" spans="1:5" x14ac:dyDescent="0.25">
      <c r="A4" s="227" t="s">
        <v>26</v>
      </c>
      <c r="B4" s="228"/>
      <c r="C4" s="1" t="s">
        <v>27</v>
      </c>
      <c r="D4" s="22"/>
      <c r="E4" s="22"/>
    </row>
    <row r="5" spans="1:5" x14ac:dyDescent="0.25">
      <c r="A5" s="222" t="s">
        <v>43</v>
      </c>
      <c r="B5" s="223"/>
      <c r="C5" s="224">
        <v>0.11559999999999999</v>
      </c>
      <c r="D5" s="22"/>
      <c r="E5" s="22"/>
    </row>
    <row r="6" spans="1:5" x14ac:dyDescent="0.25">
      <c r="A6" s="6"/>
      <c r="B6" s="229" t="s">
        <v>44</v>
      </c>
      <c r="C6" s="225"/>
      <c r="D6" s="22"/>
      <c r="E6" s="22"/>
    </row>
    <row r="7" spans="1:5" x14ac:dyDescent="0.25">
      <c r="A7" s="7"/>
      <c r="B7" s="230"/>
      <c r="C7" s="226"/>
      <c r="D7" s="22"/>
      <c r="E7" s="22"/>
    </row>
    <row r="8" spans="1:5" x14ac:dyDescent="0.25">
      <c r="A8" s="222" t="s">
        <v>41</v>
      </c>
      <c r="B8" s="223"/>
      <c r="C8" s="224">
        <v>0.12039999999999999</v>
      </c>
      <c r="D8" s="22"/>
      <c r="E8" s="22"/>
    </row>
    <row r="9" spans="1:5" x14ac:dyDescent="0.25">
      <c r="A9" s="6"/>
      <c r="B9" s="3" t="s">
        <v>2</v>
      </c>
      <c r="C9" s="225"/>
      <c r="D9" s="22"/>
      <c r="E9" s="22"/>
    </row>
    <row r="10" spans="1:5" x14ac:dyDescent="0.25">
      <c r="A10" s="6"/>
      <c r="B10" s="3" t="s">
        <v>53</v>
      </c>
      <c r="C10" s="225"/>
      <c r="D10" s="22"/>
      <c r="E10" s="22"/>
    </row>
    <row r="11" spans="1:5" x14ac:dyDescent="0.25">
      <c r="A11" s="6"/>
      <c r="B11" s="3" t="s">
        <v>3</v>
      </c>
      <c r="C11" s="225"/>
      <c r="D11" s="22"/>
      <c r="E11" s="22"/>
    </row>
    <row r="12" spans="1:5" x14ac:dyDescent="0.25">
      <c r="A12" s="6"/>
      <c r="B12" s="3" t="s">
        <v>4</v>
      </c>
      <c r="C12" s="225"/>
      <c r="D12" s="22"/>
      <c r="E12" s="22"/>
    </row>
    <row r="13" spans="1:5" x14ac:dyDescent="0.25">
      <c r="A13" s="6"/>
      <c r="B13" s="3" t="s">
        <v>6</v>
      </c>
      <c r="C13" s="225"/>
      <c r="D13" s="22"/>
      <c r="E13" s="22"/>
    </row>
    <row r="14" spans="1:5" x14ac:dyDescent="0.25">
      <c r="A14" s="6"/>
      <c r="B14" s="3" t="s">
        <v>5</v>
      </c>
      <c r="C14" s="225"/>
      <c r="D14" s="22"/>
      <c r="E14" s="22"/>
    </row>
    <row r="15" spans="1:5" x14ac:dyDescent="0.25">
      <c r="A15" s="6"/>
      <c r="B15" s="3" t="s">
        <v>7</v>
      </c>
      <c r="C15" s="225"/>
      <c r="D15" s="22"/>
      <c r="E15" s="22"/>
    </row>
    <row r="16" spans="1:5" x14ac:dyDescent="0.25">
      <c r="A16" s="6"/>
      <c r="B16" s="3" t="s">
        <v>8</v>
      </c>
      <c r="C16" s="225"/>
      <c r="D16" s="22"/>
      <c r="E16" s="22"/>
    </row>
    <row r="17" spans="1:5" x14ac:dyDescent="0.25">
      <c r="A17" s="6"/>
      <c r="B17" s="3" t="s">
        <v>40</v>
      </c>
      <c r="C17" s="225"/>
      <c r="D17" s="22"/>
      <c r="E17" s="22"/>
    </row>
    <row r="18" spans="1:5" ht="11.25" customHeight="1" x14ac:dyDescent="0.25">
      <c r="A18" s="7"/>
      <c r="B18" s="8"/>
      <c r="C18" s="226"/>
      <c r="D18" s="22"/>
      <c r="E18" s="22"/>
    </row>
    <row r="19" spans="1:5" ht="13" x14ac:dyDescent="0.3">
      <c r="A19" s="231" t="s">
        <v>64</v>
      </c>
      <c r="B19" s="232"/>
      <c r="C19" s="28">
        <f>SUM(C5:C18)</f>
        <v>0.23599999999999999</v>
      </c>
      <c r="D19" s="22"/>
      <c r="E19" s="22"/>
    </row>
    <row r="20" spans="1:5" x14ac:dyDescent="0.25">
      <c r="A20" s="22"/>
      <c r="B20" s="22"/>
      <c r="C20" s="22"/>
      <c r="D20" s="22"/>
      <c r="E20" s="22"/>
    </row>
    <row r="21" spans="1:5" x14ac:dyDescent="0.25">
      <c r="A21" s="221"/>
      <c r="B21" s="221"/>
      <c r="D21" s="22"/>
      <c r="E21" s="22"/>
    </row>
    <row r="22" spans="1:5" x14ac:dyDescent="0.25">
      <c r="A22" s="22"/>
      <c r="B22" s="22"/>
      <c r="C22" s="22"/>
      <c r="D22" s="22"/>
      <c r="E22" s="22"/>
    </row>
    <row r="23" spans="1:5" x14ac:dyDescent="0.25">
      <c r="A23" s="22"/>
      <c r="B23" s="22"/>
      <c r="C23" s="22"/>
      <c r="D23" s="22"/>
      <c r="E23" s="22"/>
    </row>
  </sheetData>
  <sheetProtection password="C10A"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dataValidation allowBlank="1" showInputMessage="1" showErrorMessage="1" prompt="Other Benefits Percent" sqref="C8:C18"/>
    <dataValidation allowBlank="1" showInputMessage="1" showErrorMessage="1" prompt="Total Benefit Percentage formula is Taxes and Workers Comp Percent + Other Benefits Percent" sqref="C19"/>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15"/>
  <sheetViews>
    <sheetView zoomScale="125" workbookViewId="0">
      <selection activeCell="E13" sqref="E13"/>
    </sheetView>
  </sheetViews>
  <sheetFormatPr defaultColWidth="9.1796875" defaultRowHeight="12.5" x14ac:dyDescent="0.25"/>
  <cols>
    <col min="1" max="1" width="15.453125" style="2" customWidth="1"/>
    <col min="2" max="2" width="18.26953125" style="2" customWidth="1"/>
    <col min="3" max="3" width="13.54296875" style="9" bestFit="1" customWidth="1"/>
    <col min="4" max="4" width="18.54296875" style="2" customWidth="1"/>
    <col min="5" max="5" width="14" style="2" customWidth="1"/>
    <col min="6" max="16384" width="9.1796875" style="2"/>
  </cols>
  <sheetData>
    <row r="1" spans="1:7" ht="15.5" x14ac:dyDescent="0.35">
      <c r="A1" s="87" t="s">
        <v>10</v>
      </c>
      <c r="B1" s="87"/>
      <c r="C1" s="87"/>
      <c r="D1" s="5"/>
      <c r="F1" s="22"/>
      <c r="G1" s="22"/>
    </row>
    <row r="2" spans="1:7" x14ac:dyDescent="0.25">
      <c r="A2" s="22"/>
      <c r="B2" s="22"/>
      <c r="C2" s="22"/>
      <c r="D2" s="22"/>
      <c r="E2" s="22"/>
      <c r="F2" s="22"/>
      <c r="G2" s="22"/>
    </row>
    <row r="3" spans="1:7" ht="13" x14ac:dyDescent="0.3">
      <c r="A3" s="88" t="s">
        <v>32</v>
      </c>
      <c r="B3" s="88"/>
      <c r="C3" s="88"/>
      <c r="D3" s="88"/>
      <c r="E3" s="88"/>
      <c r="F3" s="22"/>
      <c r="G3" s="22"/>
    </row>
    <row r="4" spans="1:7" s="10" customFormat="1" ht="35.25" customHeight="1" x14ac:dyDescent="0.25">
      <c r="A4" s="237" t="s">
        <v>11</v>
      </c>
      <c r="B4" s="238"/>
      <c r="C4" s="11" t="s">
        <v>12</v>
      </c>
      <c r="D4" s="12" t="s">
        <v>13</v>
      </c>
      <c r="F4" s="22"/>
      <c r="G4" s="22"/>
    </row>
    <row r="5" spans="1:7" x14ac:dyDescent="0.25">
      <c r="A5" s="233" t="s">
        <v>18</v>
      </c>
      <c r="B5" s="234"/>
      <c r="C5" s="15">
        <v>0</v>
      </c>
      <c r="D5" s="139">
        <v>0</v>
      </c>
      <c r="F5" s="22"/>
      <c r="G5" s="22"/>
    </row>
    <row r="6" spans="1:7" x14ac:dyDescent="0.25">
      <c r="A6" s="233" t="s">
        <v>14</v>
      </c>
      <c r="B6" s="234"/>
      <c r="C6" s="137">
        <v>1742.62</v>
      </c>
      <c r="D6" s="140"/>
      <c r="F6" s="22"/>
      <c r="G6" s="22"/>
    </row>
    <row r="7" spans="1:7" x14ac:dyDescent="0.25">
      <c r="A7" s="233" t="s">
        <v>73</v>
      </c>
      <c r="B7" s="234"/>
      <c r="C7" s="137">
        <v>3111.81</v>
      </c>
      <c r="D7" s="140"/>
      <c r="F7" s="22"/>
      <c r="G7" s="22"/>
    </row>
    <row r="8" spans="1:7" x14ac:dyDescent="0.25">
      <c r="A8" s="233"/>
      <c r="B8" s="234"/>
      <c r="C8" s="16"/>
      <c r="D8" s="141"/>
      <c r="F8" s="22"/>
      <c r="G8" s="22"/>
    </row>
    <row r="9" spans="1:7" x14ac:dyDescent="0.25">
      <c r="A9" s="223" t="s">
        <v>52</v>
      </c>
      <c r="B9" s="223"/>
      <c r="C9" s="223"/>
      <c r="D9" s="223"/>
      <c r="F9" s="22"/>
      <c r="G9" s="22"/>
    </row>
    <row r="10" spans="1:7" x14ac:dyDescent="0.25">
      <c r="A10" s="22"/>
      <c r="B10" s="22"/>
      <c r="C10" s="22"/>
      <c r="D10" s="22"/>
      <c r="E10" s="22"/>
      <c r="F10" s="22"/>
      <c r="G10" s="22"/>
    </row>
    <row r="11" spans="1:7" ht="13" x14ac:dyDescent="0.3">
      <c r="A11" s="88" t="s">
        <v>33</v>
      </c>
      <c r="B11" s="88"/>
      <c r="C11" s="88"/>
      <c r="D11" s="88"/>
      <c r="E11" s="88"/>
      <c r="F11" s="22"/>
      <c r="G11" s="22"/>
    </row>
    <row r="12" spans="1:7" x14ac:dyDescent="0.25">
      <c r="A12" s="227" t="s">
        <v>12</v>
      </c>
      <c r="B12" s="228"/>
      <c r="C12" s="17">
        <f>D5</f>
        <v>0</v>
      </c>
      <c r="D12" s="22"/>
      <c r="E12" s="22"/>
      <c r="F12" s="22"/>
      <c r="G12" s="22"/>
    </row>
    <row r="13" spans="1:7" ht="13" x14ac:dyDescent="0.3">
      <c r="A13" s="235" t="s">
        <v>21</v>
      </c>
      <c r="B13" s="236"/>
      <c r="C13" s="18">
        <f>C12</f>
        <v>0</v>
      </c>
      <c r="D13" s="22"/>
      <c r="E13" s="22"/>
      <c r="F13" s="22"/>
      <c r="G13" s="22"/>
    </row>
    <row r="14" spans="1:7" x14ac:dyDescent="0.25">
      <c r="A14" s="22"/>
      <c r="B14" s="22"/>
      <c r="C14" s="22"/>
      <c r="D14" s="22"/>
      <c r="E14" s="22"/>
      <c r="F14" s="22"/>
      <c r="G14" s="22"/>
    </row>
    <row r="15" spans="1:7" x14ac:dyDescent="0.25">
      <c r="A15" s="22"/>
      <c r="B15" s="22"/>
      <c r="C15" s="22"/>
      <c r="D15" s="22"/>
      <c r="E15" s="22"/>
      <c r="F15" s="22"/>
      <c r="G15" s="22"/>
    </row>
  </sheetData>
  <sheetProtection password="C10A" sheet="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dataValidation allowBlank="1" showInputMessage="1" showErrorMessage="1" prompt="Annual Transportation Standard formula is equal to Transportation Standard" sqref="C12"/>
    <dataValidation allowBlank="1" showInputMessage="1" showErrorMessage="1" prompt="Total Transportation formula is equal to Annual Transportation Standard" sqref="C13"/>
    <dataValidation allowBlank="1" showInputMessage="1" showErrorMessage="1" prompt="Transportation Standard for No Transportation" sqref="C5"/>
    <dataValidation allowBlank="1" showInputMessage="1" showErrorMessage="1" prompt="Transportation Standard for Standard Vehicle" sqref="C6"/>
    <dataValidation allowBlank="1" showInputMessage="1" showErrorMessage="1" prompt="Transportation Standard for Adapted Vehicle with Lift" sqref="C7"/>
    <dataValidation type="list" allowBlank="1" showInputMessage="1" showErrorMessage="1" prompt="Enter Transportation Standard" sqref="D5">
      <formula1>$C$5:$C$8</formula1>
    </dataValidation>
    <dataValidation allowBlank="1" showInputMessage="1" showErrorMessage="1" prompt="Enter Transportation Standard" sqref="D6:D8"/>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
  <sheetViews>
    <sheetView zoomScale="97" zoomScaleNormal="97" workbookViewId="0">
      <selection activeCell="C6" sqref="C6"/>
    </sheetView>
  </sheetViews>
  <sheetFormatPr defaultColWidth="9.1796875" defaultRowHeight="12.5" x14ac:dyDescent="0.25"/>
  <cols>
    <col min="1" max="1" width="30.54296875" style="2" customWidth="1"/>
    <col min="2" max="2" width="43.81640625" style="2" customWidth="1"/>
    <col min="3" max="3" width="18" style="2" customWidth="1"/>
    <col min="4" max="4" width="13.1796875" style="2" customWidth="1"/>
    <col min="5" max="16384" width="9.1796875" style="2"/>
  </cols>
  <sheetData>
    <row r="1" spans="1:5" ht="15.5" x14ac:dyDescent="0.35">
      <c r="A1" s="87" t="s">
        <v>22</v>
      </c>
      <c r="B1" s="87"/>
      <c r="C1" s="87"/>
      <c r="D1" s="22"/>
      <c r="E1" s="22"/>
    </row>
    <row r="2" spans="1:5" x14ac:dyDescent="0.25">
      <c r="A2" s="22"/>
      <c r="B2" s="22"/>
      <c r="C2" s="22"/>
      <c r="D2" s="22"/>
      <c r="E2" s="22"/>
    </row>
    <row r="3" spans="1:5" ht="13" x14ac:dyDescent="0.3">
      <c r="A3" s="88" t="s">
        <v>30</v>
      </c>
      <c r="B3" s="88"/>
      <c r="C3" s="88"/>
      <c r="D3" s="22"/>
      <c r="E3" s="22"/>
    </row>
    <row r="4" spans="1:5" x14ac:dyDescent="0.25">
      <c r="A4" s="241" t="s">
        <v>29</v>
      </c>
      <c r="B4" s="242"/>
      <c r="C4" s="14" t="s">
        <v>28</v>
      </c>
      <c r="D4" s="22"/>
      <c r="E4" s="22"/>
    </row>
    <row r="5" spans="1:5" ht="99" customHeight="1" x14ac:dyDescent="0.25">
      <c r="A5" s="239" t="s">
        <v>45</v>
      </c>
      <c r="B5" s="240"/>
      <c r="C5" s="19">
        <v>2260.21</v>
      </c>
      <c r="D5" s="22"/>
      <c r="E5" s="22"/>
    </row>
    <row r="6" spans="1:5" x14ac:dyDescent="0.25">
      <c r="A6" s="22"/>
      <c r="B6" s="22"/>
      <c r="C6" s="22"/>
      <c r="D6" s="22"/>
      <c r="E6" s="22"/>
    </row>
    <row r="7" spans="1:5" x14ac:dyDescent="0.25">
      <c r="A7" s="22"/>
      <c r="B7" s="22"/>
      <c r="C7" s="22"/>
      <c r="D7" s="22"/>
      <c r="E7" s="22"/>
    </row>
    <row r="8" spans="1:5" x14ac:dyDescent="0.25">
      <c r="A8" s="22"/>
      <c r="B8" s="22"/>
      <c r="C8" s="22"/>
      <c r="D8" s="22"/>
      <c r="E8" s="22"/>
    </row>
  </sheetData>
  <sheetProtection password="C10A" sheet="1" objects="1" scenarios="1"/>
  <mergeCells count="2">
    <mergeCell ref="A5:B5"/>
    <mergeCell ref="A4:B4"/>
  </mergeCells>
  <phoneticPr fontId="2" type="noConversion"/>
  <dataValidations count="1">
    <dataValidation allowBlank="1" showInputMessage="1" showErrorMessage="1" prompt="Client Programming and Supports Annual Standard" sqref="C5"/>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7"/>
  <sheetViews>
    <sheetView showGridLines="0" zoomScale="125" workbookViewId="0">
      <selection activeCell="J27" sqref="J27"/>
    </sheetView>
  </sheetViews>
  <sheetFormatPr defaultColWidth="9.1796875" defaultRowHeight="12.5" x14ac:dyDescent="0.25"/>
  <cols>
    <col min="1" max="1" width="9.1796875" style="2"/>
    <col min="2" max="2" width="11.1796875" style="2" customWidth="1"/>
    <col min="3" max="3" width="6.81640625" style="2" customWidth="1"/>
    <col min="4" max="4" width="11.26953125" style="2" customWidth="1"/>
    <col min="5" max="5" width="17.81640625" style="2" customWidth="1"/>
    <col min="6" max="6" width="10.26953125" style="2" bestFit="1" customWidth="1"/>
    <col min="7" max="16384" width="9.1796875" style="2"/>
  </cols>
  <sheetData>
    <row r="1" spans="1:7" ht="15.5" x14ac:dyDescent="0.35">
      <c r="A1" s="87" t="s">
        <v>54</v>
      </c>
      <c r="B1" s="87"/>
      <c r="C1" s="87"/>
      <c r="D1" s="87"/>
      <c r="E1" s="87"/>
      <c r="F1" s="87"/>
      <c r="G1" s="22"/>
    </row>
    <row r="2" spans="1:7" x14ac:dyDescent="0.25">
      <c r="A2" s="22"/>
      <c r="B2" s="22"/>
      <c r="C2" s="22"/>
      <c r="D2" s="22"/>
      <c r="E2" s="22"/>
      <c r="F2" s="22"/>
      <c r="G2" s="22"/>
    </row>
    <row r="3" spans="1:7" ht="13" x14ac:dyDescent="0.3">
      <c r="A3" s="88" t="s">
        <v>55</v>
      </c>
      <c r="B3" s="88"/>
      <c r="C3" s="88"/>
      <c r="D3" s="88"/>
      <c r="E3" s="88"/>
      <c r="F3" s="88"/>
    </row>
    <row r="4" spans="1:7" ht="13" x14ac:dyDescent="0.3">
      <c r="A4" s="252" t="s">
        <v>56</v>
      </c>
      <c r="B4" s="252"/>
      <c r="C4" s="252"/>
      <c r="D4" s="252"/>
      <c r="E4" s="13" t="s">
        <v>34</v>
      </c>
    </row>
    <row r="5" spans="1:7" x14ac:dyDescent="0.25">
      <c r="A5" s="253" t="s">
        <v>49</v>
      </c>
      <c r="B5" s="253"/>
      <c r="C5" s="253"/>
      <c r="D5" s="253"/>
      <c r="E5" s="40">
        <v>0.13250000000000001</v>
      </c>
    </row>
    <row r="6" spans="1:7" ht="13" x14ac:dyDescent="0.3">
      <c r="A6" s="254" t="s">
        <v>57</v>
      </c>
      <c r="B6" s="254"/>
      <c r="C6" s="254"/>
      <c r="D6" s="254"/>
      <c r="E6" s="28">
        <f>SUM(E5:E5)</f>
        <v>0.13250000000000001</v>
      </c>
    </row>
    <row r="7" spans="1:7" x14ac:dyDescent="0.25">
      <c r="A7" s="33"/>
      <c r="B7" s="33"/>
      <c r="C7" s="33"/>
      <c r="D7" s="33"/>
      <c r="E7" s="33"/>
    </row>
    <row r="8" spans="1:7" x14ac:dyDescent="0.25">
      <c r="A8" s="29"/>
      <c r="B8" s="29"/>
      <c r="C8" s="29"/>
      <c r="D8" s="29"/>
      <c r="E8" s="29"/>
    </row>
    <row r="9" spans="1:7" x14ac:dyDescent="0.25">
      <c r="A9" s="29"/>
      <c r="B9" s="29"/>
      <c r="C9" s="29"/>
      <c r="D9" s="29"/>
      <c r="E9" s="29"/>
    </row>
    <row r="10" spans="1:7" ht="13" x14ac:dyDescent="0.3">
      <c r="A10" s="89" t="s">
        <v>58</v>
      </c>
      <c r="B10" s="90"/>
      <c r="C10" s="90"/>
      <c r="D10" s="90"/>
      <c r="E10" s="90"/>
      <c r="F10" s="90"/>
    </row>
    <row r="11" spans="1:7" x14ac:dyDescent="0.25">
      <c r="A11" s="246" t="s">
        <v>51</v>
      </c>
      <c r="B11" s="247"/>
      <c r="C11" s="247"/>
      <c r="D11" s="248"/>
      <c r="E11" s="40">
        <v>1.2999999999999999E-2</v>
      </c>
    </row>
    <row r="12" spans="1:7" x14ac:dyDescent="0.25">
      <c r="A12" s="246" t="s">
        <v>65</v>
      </c>
      <c r="B12" s="247"/>
      <c r="C12" s="247"/>
      <c r="D12" s="248"/>
      <c r="E12" s="40">
        <v>3.9E-2</v>
      </c>
    </row>
    <row r="13" spans="1:7" ht="13" x14ac:dyDescent="0.3">
      <c r="A13" s="249" t="s">
        <v>59</v>
      </c>
      <c r="B13" s="250"/>
      <c r="C13" s="250"/>
      <c r="D13" s="251"/>
      <c r="E13" s="28">
        <f>SUM(E10:E12)</f>
        <v>5.1999999999999998E-2</v>
      </c>
    </row>
    <row r="14" spans="1:7" x14ac:dyDescent="0.25">
      <c r="A14" s="29"/>
      <c r="B14" s="29"/>
      <c r="C14" s="29"/>
      <c r="D14" s="29"/>
      <c r="E14" s="29"/>
    </row>
    <row r="15" spans="1:7" x14ac:dyDescent="0.25">
      <c r="A15" s="29" t="s">
        <v>60</v>
      </c>
      <c r="B15" s="29"/>
      <c r="C15" s="29"/>
      <c r="D15" s="29"/>
      <c r="E15" s="29"/>
    </row>
    <row r="16" spans="1:7" ht="13" x14ac:dyDescent="0.3">
      <c r="A16" s="243" t="s">
        <v>61</v>
      </c>
      <c r="B16" s="244"/>
      <c r="C16" s="244"/>
      <c r="D16" s="245"/>
      <c r="E16" s="41">
        <f>SUM(E6,E13)</f>
        <v>0.1845</v>
      </c>
    </row>
    <row r="17" ht="16.5" customHeight="1" x14ac:dyDescent="0.25"/>
  </sheetData>
  <sheetProtection password="C10A"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dataValidation allowBlank="1" showInputMessage="1" showErrorMessage="1" prompt="Total G&amp;A Percentage formula is equal to Standard General &amp; Administrative Support Percent" sqref="E6"/>
    <dataValidation allowBlank="1" showInputMessage="1" showErrorMessage="1" prompt="Program Support Percent" sqref="E11"/>
    <dataValidation allowBlank="1" showInputMessage="1" showErrorMessage="1" prompt="Utilization and Absence Factor Percent" sqref="E12"/>
    <dataValidation allowBlank="1" showInputMessage="1" showErrorMessage="1" prompt="Total Program Related Expenses formula is Program Support Percent  + Utilization and Absence Factor Percent" sqref="E13"/>
    <dataValidation allowBlank="1" showInputMessage="1" showErrorMessage="1" prompt="Total Program Related Expenses and G&amp;A Support formula is Total G&amp;A Percentage + Total Program Related Expenses" sqref="E16"/>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F108"/>
  <sheetViews>
    <sheetView workbookViewId="0">
      <selection activeCell="I135" sqref="I135"/>
    </sheetView>
  </sheetViews>
  <sheetFormatPr defaultRowHeight="12.5" x14ac:dyDescent="0.25"/>
  <cols>
    <col min="1" max="1" width="29" customWidth="1"/>
    <col min="2" max="2" width="17.453125" customWidth="1"/>
    <col min="3" max="3" width="20" customWidth="1"/>
    <col min="4" max="5" width="9.1796875" customWidth="1"/>
    <col min="6" max="6" width="5.54296875" style="95" bestFit="1" customWidth="1"/>
  </cols>
  <sheetData>
    <row r="3" spans="1:6" ht="13" x14ac:dyDescent="0.3">
      <c r="A3" s="4" t="s">
        <v>104</v>
      </c>
      <c r="B3" s="94"/>
      <c r="C3" s="94"/>
      <c r="D3" s="94"/>
    </row>
    <row r="4" spans="1:6" x14ac:dyDescent="0.25">
      <c r="A4" s="96" t="s">
        <v>105</v>
      </c>
      <c r="B4" s="255" t="s">
        <v>106</v>
      </c>
      <c r="C4" s="256"/>
      <c r="D4" s="257"/>
    </row>
    <row r="5" spans="1:6" x14ac:dyDescent="0.25">
      <c r="A5" s="96" t="s">
        <v>107</v>
      </c>
      <c r="B5" s="258" t="str">
        <f>INDEX($C$10:$C$108,MATCH(B4:D4,B10:B108,0))</f>
        <v>Unspecified Region</v>
      </c>
      <c r="C5" s="259"/>
      <c r="D5" s="260"/>
    </row>
    <row r="7" spans="1:6" hidden="1" x14ac:dyDescent="0.25">
      <c r="A7" t="s">
        <v>108</v>
      </c>
      <c r="B7" t="str">
        <f>INDEX($D$10:$D$108,MATCH(B4:D4,B10:B108,0))</f>
        <v>-</v>
      </c>
    </row>
    <row r="8" spans="1:6" hidden="1" x14ac:dyDescent="0.25"/>
    <row r="9" spans="1:6" ht="14.5" hidden="1" x14ac:dyDescent="0.25">
      <c r="B9" s="97" t="s">
        <v>109</v>
      </c>
      <c r="C9" s="97" t="s">
        <v>110</v>
      </c>
      <c r="D9" s="98" t="s">
        <v>108</v>
      </c>
      <c r="F9"/>
    </row>
    <row r="10" spans="1:6" ht="14.5" hidden="1" x14ac:dyDescent="0.25">
      <c r="B10" s="99" t="s">
        <v>106</v>
      </c>
      <c r="C10" s="99" t="s">
        <v>111</v>
      </c>
      <c r="D10" s="100" t="s">
        <v>112</v>
      </c>
      <c r="F10"/>
    </row>
    <row r="11" spans="1:6" ht="14.5" hidden="1" x14ac:dyDescent="0.25">
      <c r="B11" s="101" t="s">
        <v>113</v>
      </c>
      <c r="C11" s="101" t="s">
        <v>114</v>
      </c>
      <c r="D11" s="102">
        <v>0.97199999999999998</v>
      </c>
      <c r="F11"/>
    </row>
    <row r="12" spans="1:6" ht="14.5" hidden="1" x14ac:dyDescent="0.25">
      <c r="B12" s="101" t="s">
        <v>115</v>
      </c>
      <c r="C12" s="101" t="s">
        <v>116</v>
      </c>
      <c r="D12" s="102">
        <v>1.0229999999999999</v>
      </c>
      <c r="F12"/>
    </row>
    <row r="13" spans="1:6" ht="14.5" hidden="1" x14ac:dyDescent="0.25">
      <c r="B13" s="101" t="s">
        <v>117</v>
      </c>
      <c r="C13" s="101" t="s">
        <v>118</v>
      </c>
      <c r="D13" s="102">
        <v>0.97899999999999998</v>
      </c>
      <c r="F13"/>
    </row>
    <row r="14" spans="1:6" ht="14.5" hidden="1" x14ac:dyDescent="0.25">
      <c r="B14" s="101" t="s">
        <v>119</v>
      </c>
      <c r="C14" s="101" t="s">
        <v>118</v>
      </c>
      <c r="D14" s="102">
        <v>0.97899999999999998</v>
      </c>
      <c r="F14"/>
    </row>
    <row r="15" spans="1:6" ht="14.5" hidden="1" x14ac:dyDescent="0.25">
      <c r="B15" s="101" t="s">
        <v>120</v>
      </c>
      <c r="C15" s="101" t="s">
        <v>121</v>
      </c>
      <c r="D15" s="102">
        <v>0.95399999999999996</v>
      </c>
      <c r="F15"/>
    </row>
    <row r="16" spans="1:6" ht="14.5" hidden="1" x14ac:dyDescent="0.25">
      <c r="B16" s="101" t="s">
        <v>122</v>
      </c>
      <c r="C16" s="103" t="s">
        <v>123</v>
      </c>
      <c r="D16" s="102">
        <v>0.98299999999999998</v>
      </c>
      <c r="F16"/>
    </row>
    <row r="17" spans="2:6" ht="14.5" hidden="1" x14ac:dyDescent="0.25">
      <c r="B17" s="101" t="s">
        <v>124</v>
      </c>
      <c r="C17" s="101" t="s">
        <v>125</v>
      </c>
      <c r="D17" s="102">
        <v>1.0229999999999999</v>
      </c>
      <c r="F17"/>
    </row>
    <row r="18" spans="2:6" ht="14.5" hidden="1" x14ac:dyDescent="0.25">
      <c r="B18" s="101" t="s">
        <v>126</v>
      </c>
      <c r="C18" s="103" t="s">
        <v>127</v>
      </c>
      <c r="D18" s="102">
        <v>0.95699999999999996</v>
      </c>
      <c r="F18"/>
    </row>
    <row r="19" spans="2:6" ht="14.5" hidden="1" x14ac:dyDescent="0.25">
      <c r="B19" s="101" t="s">
        <v>128</v>
      </c>
      <c r="C19" s="103" t="s">
        <v>129</v>
      </c>
      <c r="D19" s="102">
        <v>0.96499999999999997</v>
      </c>
      <c r="F19"/>
    </row>
    <row r="20" spans="2:6" ht="14.5" hidden="1" x14ac:dyDescent="0.25">
      <c r="B20" s="101" t="s">
        <v>130</v>
      </c>
      <c r="C20" s="101" t="s">
        <v>116</v>
      </c>
      <c r="D20" s="102">
        <v>1.0229999999999999</v>
      </c>
      <c r="F20"/>
    </row>
    <row r="21" spans="2:6" ht="14.5" hidden="1" x14ac:dyDescent="0.25">
      <c r="B21" s="101" t="s">
        <v>131</v>
      </c>
      <c r="C21" s="101" t="s">
        <v>118</v>
      </c>
      <c r="D21" s="102">
        <v>0.97899999999999998</v>
      </c>
      <c r="F21"/>
    </row>
    <row r="22" spans="2:6" ht="14.5" hidden="1" x14ac:dyDescent="0.25">
      <c r="B22" s="101" t="s">
        <v>132</v>
      </c>
      <c r="C22" s="103" t="s">
        <v>123</v>
      </c>
      <c r="D22" s="102">
        <v>0.98299999999999998</v>
      </c>
      <c r="F22"/>
    </row>
    <row r="23" spans="2:6" ht="14.5" hidden="1" x14ac:dyDescent="0.25">
      <c r="B23" s="101" t="s">
        <v>133</v>
      </c>
      <c r="C23" s="103" t="s">
        <v>116</v>
      </c>
      <c r="D23" s="102">
        <v>1.0229999999999999</v>
      </c>
      <c r="F23"/>
    </row>
    <row r="24" spans="2:6" ht="14.5" hidden="1" x14ac:dyDescent="0.25">
      <c r="B24" s="101" t="s">
        <v>134</v>
      </c>
      <c r="C24" s="103" t="s">
        <v>135</v>
      </c>
      <c r="D24" s="102">
        <v>1.0249999999999999</v>
      </c>
      <c r="F24"/>
    </row>
    <row r="25" spans="2:6" ht="14.5" hidden="1" x14ac:dyDescent="0.25">
      <c r="B25" s="101" t="s">
        <v>136</v>
      </c>
      <c r="C25" s="101" t="s">
        <v>118</v>
      </c>
      <c r="D25" s="102">
        <v>0.97899999999999998</v>
      </c>
      <c r="F25"/>
    </row>
    <row r="26" spans="2:6" ht="14.5" hidden="1" x14ac:dyDescent="0.25">
      <c r="B26" s="101" t="s">
        <v>137</v>
      </c>
      <c r="C26" s="103" t="s">
        <v>114</v>
      </c>
      <c r="D26" s="102">
        <v>0.97199999999999998</v>
      </c>
      <c r="F26"/>
    </row>
    <row r="27" spans="2:6" ht="14.5" hidden="1" x14ac:dyDescent="0.25">
      <c r="B27" s="101" t="s">
        <v>138</v>
      </c>
      <c r="C27" s="103" t="s">
        <v>123</v>
      </c>
      <c r="D27" s="102">
        <v>0.98299999999999998</v>
      </c>
      <c r="F27"/>
    </row>
    <row r="28" spans="2:6" ht="14.5" hidden="1" x14ac:dyDescent="0.25">
      <c r="B28" s="101" t="s">
        <v>139</v>
      </c>
      <c r="C28" s="101" t="s">
        <v>118</v>
      </c>
      <c r="D28" s="102">
        <v>0.97899999999999998</v>
      </c>
      <c r="F28"/>
    </row>
    <row r="29" spans="2:6" ht="14.5" hidden="1" x14ac:dyDescent="0.25">
      <c r="B29" s="101" t="s">
        <v>140</v>
      </c>
      <c r="C29" s="101" t="s">
        <v>116</v>
      </c>
      <c r="D29" s="102">
        <v>1.0229999999999999</v>
      </c>
      <c r="F29"/>
    </row>
    <row r="30" spans="2:6" ht="14.5" hidden="1" x14ac:dyDescent="0.25">
      <c r="B30" s="101" t="s">
        <v>141</v>
      </c>
      <c r="C30" s="103" t="s">
        <v>142</v>
      </c>
      <c r="D30" s="102">
        <v>1.018</v>
      </c>
      <c r="F30"/>
    </row>
    <row r="31" spans="2:6" ht="14.5" hidden="1" x14ac:dyDescent="0.25">
      <c r="B31" s="101" t="s">
        <v>143</v>
      </c>
      <c r="C31" s="101" t="s">
        <v>118</v>
      </c>
      <c r="D31" s="102">
        <v>0.97899999999999998</v>
      </c>
      <c r="F31"/>
    </row>
    <row r="32" spans="2:6" ht="14.5" hidden="1" x14ac:dyDescent="0.25">
      <c r="B32" s="101" t="s">
        <v>144</v>
      </c>
      <c r="C32" s="103" t="s">
        <v>127</v>
      </c>
      <c r="D32" s="102">
        <v>0.95699999999999996</v>
      </c>
      <c r="F32"/>
    </row>
    <row r="33" spans="2:6" ht="14.5" hidden="1" x14ac:dyDescent="0.25">
      <c r="B33" s="101" t="s">
        <v>145</v>
      </c>
      <c r="C33" s="103" t="s">
        <v>142</v>
      </c>
      <c r="D33" s="102">
        <v>1.018</v>
      </c>
      <c r="F33"/>
    </row>
    <row r="34" spans="2:6" ht="14.5" hidden="1" x14ac:dyDescent="0.25">
      <c r="B34" s="101" t="s">
        <v>146</v>
      </c>
      <c r="C34" s="103" t="s">
        <v>127</v>
      </c>
      <c r="D34" s="102">
        <v>0.95699999999999996</v>
      </c>
      <c r="F34"/>
    </row>
    <row r="35" spans="2:6" ht="14.5" hidden="1" x14ac:dyDescent="0.25">
      <c r="B35" s="101" t="s">
        <v>147</v>
      </c>
      <c r="C35" s="103" t="s">
        <v>127</v>
      </c>
      <c r="D35" s="102">
        <v>0.95699999999999996</v>
      </c>
      <c r="F35"/>
    </row>
    <row r="36" spans="2:6" ht="14.5" hidden="1" x14ac:dyDescent="0.25">
      <c r="B36" s="101" t="s">
        <v>148</v>
      </c>
      <c r="C36" s="101" t="s">
        <v>118</v>
      </c>
      <c r="D36" s="102">
        <v>0.97899999999999998</v>
      </c>
      <c r="F36"/>
    </row>
    <row r="37" spans="2:6" ht="14.5" hidden="1" x14ac:dyDescent="0.25">
      <c r="B37" s="101" t="s">
        <v>149</v>
      </c>
      <c r="C37" s="101" t="s">
        <v>116</v>
      </c>
      <c r="D37" s="102">
        <v>1.0229999999999999</v>
      </c>
      <c r="F37"/>
    </row>
    <row r="38" spans="2:6" ht="14.5" hidden="1" x14ac:dyDescent="0.25">
      <c r="B38" s="101" t="s">
        <v>150</v>
      </c>
      <c r="C38" s="103" t="s">
        <v>151</v>
      </c>
      <c r="D38" s="102">
        <v>0.995</v>
      </c>
      <c r="F38"/>
    </row>
    <row r="39" spans="2:6" ht="14.5" hidden="1" x14ac:dyDescent="0.25">
      <c r="B39" s="101" t="s">
        <v>152</v>
      </c>
      <c r="C39" s="101" t="s">
        <v>118</v>
      </c>
      <c r="D39" s="102">
        <v>0.97899999999999998</v>
      </c>
      <c r="F39"/>
    </row>
    <row r="40" spans="2:6" ht="14.5" hidden="1" x14ac:dyDescent="0.25">
      <c r="B40" s="101" t="s">
        <v>153</v>
      </c>
      <c r="C40" s="103" t="s">
        <v>116</v>
      </c>
      <c r="D40" s="102">
        <v>1.0229999999999999</v>
      </c>
      <c r="F40"/>
    </row>
    <row r="41" spans="2:6" ht="14.5" hidden="1" x14ac:dyDescent="0.25">
      <c r="B41" s="101" t="s">
        <v>154</v>
      </c>
      <c r="C41" s="103" t="s">
        <v>114</v>
      </c>
      <c r="D41" s="102">
        <v>0.97199999999999998</v>
      </c>
      <c r="F41"/>
    </row>
    <row r="42" spans="2:6" ht="14.5" hidden="1" x14ac:dyDescent="0.25">
      <c r="B42" s="101" t="s">
        <v>155</v>
      </c>
      <c r="C42" s="103" t="s">
        <v>123</v>
      </c>
      <c r="D42" s="102">
        <v>0.98299999999999998</v>
      </c>
      <c r="F42"/>
    </row>
    <row r="43" spans="2:6" ht="14.5" hidden="1" x14ac:dyDescent="0.25">
      <c r="B43" s="101" t="s">
        <v>156</v>
      </c>
      <c r="C43" s="103" t="s">
        <v>114</v>
      </c>
      <c r="D43" s="102">
        <v>0.97199999999999998</v>
      </c>
      <c r="F43"/>
    </row>
    <row r="44" spans="2:6" ht="14.5" hidden="1" x14ac:dyDescent="0.25">
      <c r="B44" s="101" t="s">
        <v>157</v>
      </c>
      <c r="C44" s="103" t="s">
        <v>123</v>
      </c>
      <c r="D44" s="102">
        <v>0.98299999999999998</v>
      </c>
      <c r="F44"/>
    </row>
    <row r="45" spans="2:6" ht="14.5" hidden="1" x14ac:dyDescent="0.25">
      <c r="B45" s="101" t="s">
        <v>158</v>
      </c>
      <c r="C45" s="101" t="s">
        <v>118</v>
      </c>
      <c r="D45" s="102">
        <v>0.97899999999999998</v>
      </c>
      <c r="F45"/>
    </row>
    <row r="46" spans="2:6" ht="14.5" hidden="1" x14ac:dyDescent="0.25">
      <c r="B46" s="101" t="s">
        <v>159</v>
      </c>
      <c r="C46" s="103" t="s">
        <v>114</v>
      </c>
      <c r="D46" s="102">
        <v>0.97199999999999998</v>
      </c>
      <c r="F46"/>
    </row>
    <row r="47" spans="2:6" ht="14.5" hidden="1" x14ac:dyDescent="0.25">
      <c r="B47" s="101" t="s">
        <v>160</v>
      </c>
      <c r="C47" s="103" t="s">
        <v>123</v>
      </c>
      <c r="D47" s="102">
        <v>0.98299999999999998</v>
      </c>
      <c r="F47"/>
    </row>
    <row r="48" spans="2:6" ht="14.5" hidden="1" x14ac:dyDescent="0.25">
      <c r="B48" s="101" t="s">
        <v>161</v>
      </c>
      <c r="C48" s="103" t="s">
        <v>114</v>
      </c>
      <c r="D48" s="102">
        <v>0.97199999999999998</v>
      </c>
      <c r="F48"/>
    </row>
    <row r="49" spans="2:6" ht="14.5" hidden="1" x14ac:dyDescent="0.25">
      <c r="B49" s="101" t="s">
        <v>162</v>
      </c>
      <c r="C49" s="101" t="s">
        <v>118</v>
      </c>
      <c r="D49" s="102">
        <v>0.97899999999999998</v>
      </c>
      <c r="F49"/>
    </row>
    <row r="50" spans="2:6" ht="14.5" hidden="1" x14ac:dyDescent="0.25">
      <c r="B50" s="101" t="s">
        <v>163</v>
      </c>
      <c r="C50" s="103" t="s">
        <v>116</v>
      </c>
      <c r="D50" s="102">
        <v>1.0229999999999999</v>
      </c>
      <c r="F50"/>
    </row>
    <row r="51" spans="2:6" ht="14.5" hidden="1" x14ac:dyDescent="0.25">
      <c r="B51" s="101" t="s">
        <v>164</v>
      </c>
      <c r="C51" s="103" t="s">
        <v>123</v>
      </c>
      <c r="D51" s="102">
        <v>0.98299999999999998</v>
      </c>
      <c r="F51"/>
    </row>
    <row r="52" spans="2:6" ht="14.5" hidden="1" x14ac:dyDescent="0.25">
      <c r="B52" s="101" t="s">
        <v>165</v>
      </c>
      <c r="C52" s="103" t="s">
        <v>123</v>
      </c>
      <c r="D52" s="102">
        <v>0.98299999999999998</v>
      </c>
      <c r="F52"/>
    </row>
    <row r="53" spans="2:6" ht="14.5" hidden="1" x14ac:dyDescent="0.25">
      <c r="B53" s="101" t="s">
        <v>166</v>
      </c>
      <c r="C53" s="103" t="s">
        <v>123</v>
      </c>
      <c r="D53" s="102">
        <v>0.98299999999999998</v>
      </c>
      <c r="F53"/>
    </row>
    <row r="54" spans="2:6" ht="14.5" hidden="1" x14ac:dyDescent="0.25">
      <c r="B54" s="101" t="s">
        <v>167</v>
      </c>
      <c r="C54" s="101" t="s">
        <v>118</v>
      </c>
      <c r="D54" s="102">
        <v>0.97899999999999998</v>
      </c>
      <c r="F54"/>
    </row>
    <row r="55" spans="2:6" ht="14.5" hidden="1" x14ac:dyDescent="0.25">
      <c r="B55" s="101" t="s">
        <v>168</v>
      </c>
      <c r="C55" s="101" t="s">
        <v>118</v>
      </c>
      <c r="D55" s="102">
        <v>0.97899999999999998</v>
      </c>
      <c r="F55"/>
    </row>
    <row r="56" spans="2:6" ht="14.5" hidden="1" x14ac:dyDescent="0.25">
      <c r="B56" s="101" t="s">
        <v>169</v>
      </c>
      <c r="C56" s="103" t="s">
        <v>127</v>
      </c>
      <c r="D56" s="102">
        <v>0.95699999999999996</v>
      </c>
      <c r="F56"/>
    </row>
    <row r="57" spans="2:6" ht="14.5" hidden="1" x14ac:dyDescent="0.25">
      <c r="B57" s="101" t="s">
        <v>170</v>
      </c>
      <c r="C57" s="103" t="s">
        <v>123</v>
      </c>
      <c r="D57" s="102">
        <v>0.98299999999999998</v>
      </c>
      <c r="F57"/>
    </row>
    <row r="58" spans="2:6" ht="14.5" hidden="1" x14ac:dyDescent="0.25">
      <c r="B58" s="101" t="s">
        <v>171</v>
      </c>
      <c r="C58" s="103" t="s">
        <v>116</v>
      </c>
      <c r="D58" s="102">
        <v>1.0229999999999999</v>
      </c>
      <c r="F58"/>
    </row>
    <row r="59" spans="2:6" ht="14.5" hidden="1" x14ac:dyDescent="0.25">
      <c r="B59" s="101" t="s">
        <v>172</v>
      </c>
      <c r="C59" s="101" t="s">
        <v>118</v>
      </c>
      <c r="D59" s="102">
        <v>0.97899999999999998</v>
      </c>
      <c r="F59"/>
    </row>
    <row r="60" spans="2:6" ht="14.5" hidden="1" x14ac:dyDescent="0.25">
      <c r="B60" s="101" t="s">
        <v>173</v>
      </c>
      <c r="C60" s="103" t="s">
        <v>127</v>
      </c>
      <c r="D60" s="102">
        <v>0.95699999999999996</v>
      </c>
      <c r="F60"/>
    </row>
    <row r="61" spans="2:6" ht="14.5" hidden="1" x14ac:dyDescent="0.25">
      <c r="B61" s="101" t="s">
        <v>174</v>
      </c>
      <c r="C61" s="103" t="s">
        <v>123</v>
      </c>
      <c r="D61" s="102">
        <v>0.98299999999999998</v>
      </c>
      <c r="F61"/>
    </row>
    <row r="62" spans="2:6" ht="14.5" hidden="1" x14ac:dyDescent="0.25">
      <c r="B62" s="101" t="s">
        <v>175</v>
      </c>
      <c r="C62" s="103" t="s">
        <v>125</v>
      </c>
      <c r="D62" s="102">
        <v>1.0229999999999999</v>
      </c>
      <c r="F62"/>
    </row>
    <row r="63" spans="2:6" ht="14.5" hidden="1" x14ac:dyDescent="0.25">
      <c r="B63" s="101" t="s">
        <v>176</v>
      </c>
      <c r="C63" s="103" t="s">
        <v>123</v>
      </c>
      <c r="D63" s="102">
        <v>0.98299999999999998</v>
      </c>
      <c r="F63"/>
    </row>
    <row r="64" spans="2:6" ht="14.5" hidden="1" x14ac:dyDescent="0.25">
      <c r="B64" s="101" t="s">
        <v>177</v>
      </c>
      <c r="C64" s="101" t="s">
        <v>118</v>
      </c>
      <c r="D64" s="102">
        <v>0.97899999999999998</v>
      </c>
      <c r="F64"/>
    </row>
    <row r="65" spans="2:6" ht="14.5" hidden="1" x14ac:dyDescent="0.25">
      <c r="B65" s="101" t="s">
        <v>178</v>
      </c>
      <c r="C65" s="103" t="s">
        <v>142</v>
      </c>
      <c r="D65" s="102">
        <v>1.018</v>
      </c>
      <c r="F65"/>
    </row>
    <row r="66" spans="2:6" ht="14.5" hidden="1" x14ac:dyDescent="0.25">
      <c r="B66" s="101" t="s">
        <v>179</v>
      </c>
      <c r="C66" s="101" t="s">
        <v>118</v>
      </c>
      <c r="D66" s="102">
        <v>0.97899999999999998</v>
      </c>
      <c r="F66"/>
    </row>
    <row r="67" spans="2:6" ht="14.5" hidden="1" x14ac:dyDescent="0.25">
      <c r="B67" s="101" t="s">
        <v>180</v>
      </c>
      <c r="C67" s="101" t="s">
        <v>118</v>
      </c>
      <c r="D67" s="102">
        <v>0.97899999999999998</v>
      </c>
      <c r="F67"/>
    </row>
    <row r="68" spans="2:6" ht="14.5" hidden="1" x14ac:dyDescent="0.25">
      <c r="B68" s="101" t="s">
        <v>181</v>
      </c>
      <c r="C68" s="103" t="s">
        <v>114</v>
      </c>
      <c r="D68" s="102">
        <v>0.97199999999999998</v>
      </c>
      <c r="F68"/>
    </row>
    <row r="69" spans="2:6" ht="14.5" hidden="1" x14ac:dyDescent="0.25">
      <c r="B69" s="101" t="s">
        <v>182</v>
      </c>
      <c r="C69" s="103" t="s">
        <v>123</v>
      </c>
      <c r="D69" s="102">
        <v>0.98299999999999998</v>
      </c>
      <c r="F69"/>
    </row>
    <row r="70" spans="2:6" ht="14.5" hidden="1" x14ac:dyDescent="0.25">
      <c r="B70" s="101" t="s">
        <v>183</v>
      </c>
      <c r="C70" s="103" t="s">
        <v>184</v>
      </c>
      <c r="D70" s="102">
        <v>1.012</v>
      </c>
      <c r="F70"/>
    </row>
    <row r="71" spans="2:6" ht="14.5" hidden="1" x14ac:dyDescent="0.25">
      <c r="B71" s="101" t="s">
        <v>185</v>
      </c>
      <c r="C71" s="101" t="s">
        <v>118</v>
      </c>
      <c r="D71" s="102">
        <v>0.97899999999999998</v>
      </c>
      <c r="F71"/>
    </row>
    <row r="72" spans="2:6" ht="14.5" hidden="1" x14ac:dyDescent="0.25">
      <c r="B72" s="101" t="s">
        <v>186</v>
      </c>
      <c r="C72" s="101" t="s">
        <v>116</v>
      </c>
      <c r="D72" s="102">
        <v>1.0229999999999999</v>
      </c>
      <c r="F72"/>
    </row>
    <row r="73" spans="2:6" ht="14.5" hidden="1" x14ac:dyDescent="0.25">
      <c r="B73" s="101" t="s">
        <v>187</v>
      </c>
      <c r="C73" s="101" t="s">
        <v>118</v>
      </c>
      <c r="D73" s="102">
        <v>0.97899999999999998</v>
      </c>
      <c r="F73"/>
    </row>
    <row r="74" spans="2:6" ht="14.5" hidden="1" x14ac:dyDescent="0.25">
      <c r="B74" s="101" t="s">
        <v>188</v>
      </c>
      <c r="C74" s="103" t="s">
        <v>123</v>
      </c>
      <c r="D74" s="102">
        <v>0.98299999999999998</v>
      </c>
      <c r="F74"/>
    </row>
    <row r="75" spans="2:6" ht="14.5" hidden="1" x14ac:dyDescent="0.25">
      <c r="B75" s="101" t="s">
        <v>189</v>
      </c>
      <c r="C75" s="103" t="s">
        <v>123</v>
      </c>
      <c r="D75" s="102">
        <v>0.98299999999999998</v>
      </c>
      <c r="F75"/>
    </row>
    <row r="76" spans="2:6" ht="14.5" hidden="1" x14ac:dyDescent="0.25">
      <c r="B76" s="101" t="s">
        <v>190</v>
      </c>
      <c r="C76" s="103" t="s">
        <v>127</v>
      </c>
      <c r="D76" s="102">
        <v>0.95699999999999996</v>
      </c>
      <c r="F76"/>
    </row>
    <row r="77" spans="2:6" ht="14.5" hidden="1" x14ac:dyDescent="0.25">
      <c r="B77" s="101" t="s">
        <v>191</v>
      </c>
      <c r="C77" s="103" t="s">
        <v>123</v>
      </c>
      <c r="D77" s="102">
        <v>0.98299999999999998</v>
      </c>
      <c r="F77"/>
    </row>
    <row r="78" spans="2:6" ht="14.5" hidden="1" x14ac:dyDescent="0.25">
      <c r="B78" s="101" t="s">
        <v>192</v>
      </c>
      <c r="C78" s="101" t="s">
        <v>118</v>
      </c>
      <c r="D78" s="102">
        <v>0.97899999999999998</v>
      </c>
      <c r="F78"/>
    </row>
    <row r="79" spans="2:6" ht="14.5" hidden="1" x14ac:dyDescent="0.25">
      <c r="B79" s="101" t="s">
        <v>193</v>
      </c>
      <c r="C79" s="103" t="s">
        <v>129</v>
      </c>
      <c r="D79" s="102">
        <v>0.96499999999999997</v>
      </c>
      <c r="F79"/>
    </row>
    <row r="80" spans="2:6" ht="14.5" hidden="1" x14ac:dyDescent="0.25">
      <c r="B80" s="101" t="s">
        <v>194</v>
      </c>
      <c r="C80" s="101" t="s">
        <v>116</v>
      </c>
      <c r="D80" s="102">
        <v>1.0229999999999999</v>
      </c>
      <c r="F80"/>
    </row>
    <row r="81" spans="2:6" ht="14.5" hidden="1" x14ac:dyDescent="0.25">
      <c r="B81" s="101" t="s">
        <v>195</v>
      </c>
      <c r="C81" s="103" t="s">
        <v>116</v>
      </c>
      <c r="D81" s="102">
        <v>1.0229999999999999</v>
      </c>
      <c r="F81"/>
    </row>
    <row r="82" spans="2:6" ht="14.5" hidden="1" x14ac:dyDescent="0.25">
      <c r="B82" s="101" t="s">
        <v>196</v>
      </c>
      <c r="C82" s="103" t="s">
        <v>116</v>
      </c>
      <c r="D82" s="102">
        <v>1.0229999999999999</v>
      </c>
      <c r="F82"/>
    </row>
    <row r="83" spans="2:6" ht="14.5" hidden="1" x14ac:dyDescent="0.25">
      <c r="B83" s="101" t="s">
        <v>197</v>
      </c>
      <c r="C83" s="103" t="s">
        <v>121</v>
      </c>
      <c r="D83" s="102">
        <v>0.95399999999999996</v>
      </c>
      <c r="F83"/>
    </row>
    <row r="84" spans="2:6" ht="14.5" hidden="1" x14ac:dyDescent="0.25">
      <c r="B84" s="101" t="s">
        <v>198</v>
      </c>
      <c r="C84" s="103" t="s">
        <v>127</v>
      </c>
      <c r="D84" s="102">
        <v>0.95699999999999996</v>
      </c>
      <c r="F84"/>
    </row>
    <row r="85" spans="2:6" ht="14.5" hidden="1" x14ac:dyDescent="0.25">
      <c r="B85" s="101" t="s">
        <v>199</v>
      </c>
      <c r="C85" s="101" t="s">
        <v>118</v>
      </c>
      <c r="D85" s="102">
        <v>0.97899999999999998</v>
      </c>
      <c r="F85"/>
    </row>
    <row r="86" spans="2:6" ht="14.5" hidden="1" x14ac:dyDescent="0.25">
      <c r="B86" s="101" t="s">
        <v>200</v>
      </c>
      <c r="C86" s="103" t="s">
        <v>123</v>
      </c>
      <c r="D86" s="102">
        <v>0.98299999999999998</v>
      </c>
      <c r="F86"/>
    </row>
    <row r="87" spans="2:6" ht="14.5" hidden="1" x14ac:dyDescent="0.25">
      <c r="B87" s="101" t="s">
        <v>201</v>
      </c>
      <c r="C87" s="101" t="s">
        <v>118</v>
      </c>
      <c r="D87" s="102">
        <v>0.97899999999999998</v>
      </c>
      <c r="F87"/>
    </row>
    <row r="88" spans="2:6" ht="14.5" hidden="1" x14ac:dyDescent="0.25">
      <c r="B88" s="101" t="s">
        <v>202</v>
      </c>
      <c r="C88" s="101" t="s">
        <v>118</v>
      </c>
      <c r="D88" s="102">
        <v>0.97899999999999998</v>
      </c>
      <c r="F88"/>
    </row>
    <row r="89" spans="2:6" ht="14.5" hidden="1" x14ac:dyDescent="0.25">
      <c r="B89" s="101" t="s">
        <v>203</v>
      </c>
      <c r="C89" s="103" t="s">
        <v>142</v>
      </c>
      <c r="D89" s="102">
        <v>1.018</v>
      </c>
      <c r="F89"/>
    </row>
    <row r="90" spans="2:6" ht="14.5" hidden="1" x14ac:dyDescent="0.25">
      <c r="B90" s="101" t="s">
        <v>204</v>
      </c>
      <c r="C90" s="101" t="s">
        <v>118</v>
      </c>
      <c r="D90" s="102">
        <v>0.97899999999999998</v>
      </c>
      <c r="F90"/>
    </row>
    <row r="91" spans="2:6" ht="14.5" hidden="1" x14ac:dyDescent="0.25">
      <c r="B91" s="101" t="s">
        <v>205</v>
      </c>
      <c r="C91" s="103" t="s">
        <v>127</v>
      </c>
      <c r="D91" s="102">
        <v>0.95699999999999996</v>
      </c>
      <c r="F91"/>
    </row>
    <row r="92" spans="2:6" ht="14.5" hidden="1" x14ac:dyDescent="0.25">
      <c r="B92" s="101" t="s">
        <v>206</v>
      </c>
      <c r="C92" s="101" t="s">
        <v>116</v>
      </c>
      <c r="D92" s="102">
        <v>1.0229999999999999</v>
      </c>
      <c r="F92"/>
    </row>
    <row r="93" spans="2:6" ht="14.5" hidden="1" x14ac:dyDescent="0.25">
      <c r="B93" s="101" t="s">
        <v>207</v>
      </c>
      <c r="C93" s="103" t="s">
        <v>127</v>
      </c>
      <c r="D93" s="102">
        <v>0.95699999999999996</v>
      </c>
      <c r="F93"/>
    </row>
    <row r="94" spans="2:6" ht="14.5" hidden="1" x14ac:dyDescent="0.25">
      <c r="B94" s="101" t="s">
        <v>208</v>
      </c>
      <c r="C94" s="101" t="s">
        <v>118</v>
      </c>
      <c r="D94" s="102">
        <v>0.97899999999999998</v>
      </c>
      <c r="F94"/>
    </row>
    <row r="95" spans="2:6" ht="14.5" hidden="1" x14ac:dyDescent="0.25">
      <c r="B95" s="101" t="s">
        <v>209</v>
      </c>
      <c r="C95" s="103" t="s">
        <v>127</v>
      </c>
      <c r="D95" s="102">
        <v>0.95699999999999996</v>
      </c>
      <c r="F95"/>
    </row>
    <row r="96" spans="2:6" ht="14.5" hidden="1" x14ac:dyDescent="0.25">
      <c r="B96" s="101" t="s">
        <v>210</v>
      </c>
      <c r="C96" s="103" t="s">
        <v>116</v>
      </c>
      <c r="D96" s="102">
        <v>1.0229999999999999</v>
      </c>
      <c r="F96"/>
    </row>
    <row r="97" spans="2:6" ht="14.5" hidden="1" x14ac:dyDescent="0.25">
      <c r="B97" s="142" t="s">
        <v>211</v>
      </c>
      <c r="C97" s="143" t="s">
        <v>123</v>
      </c>
      <c r="D97" s="144">
        <v>0.98299999999999998</v>
      </c>
      <c r="F97"/>
    </row>
    <row r="98" spans="2:6" hidden="1" x14ac:dyDescent="0.25">
      <c r="B98" s="145" t="s">
        <v>231</v>
      </c>
      <c r="C98" s="145" t="s">
        <v>118</v>
      </c>
      <c r="D98" s="146">
        <v>0.97899999999999998</v>
      </c>
    </row>
    <row r="99" spans="2:6" hidden="1" x14ac:dyDescent="0.25">
      <c r="B99" s="145" t="s">
        <v>232</v>
      </c>
      <c r="C99" s="145" t="s">
        <v>118</v>
      </c>
      <c r="D99" s="146">
        <v>0.97899999999999998</v>
      </c>
    </row>
    <row r="100" spans="2:6" hidden="1" x14ac:dyDescent="0.25">
      <c r="B100" s="145" t="s">
        <v>233</v>
      </c>
      <c r="C100" s="145" t="s">
        <v>123</v>
      </c>
      <c r="D100" s="146">
        <v>0.98299999999999998</v>
      </c>
    </row>
    <row r="101" spans="2:6" hidden="1" x14ac:dyDescent="0.25">
      <c r="B101" s="145" t="s">
        <v>234</v>
      </c>
      <c r="C101" s="145" t="s">
        <v>116</v>
      </c>
      <c r="D101" s="146">
        <v>1.0229999999999999</v>
      </c>
    </row>
    <row r="102" spans="2:6" hidden="1" x14ac:dyDescent="0.25">
      <c r="B102" s="145" t="s">
        <v>235</v>
      </c>
      <c r="C102" s="145" t="s">
        <v>123</v>
      </c>
      <c r="D102" s="146">
        <v>0.98299999999999998</v>
      </c>
    </row>
    <row r="103" spans="2:6" hidden="1" x14ac:dyDescent="0.25">
      <c r="B103" s="145" t="s">
        <v>236</v>
      </c>
      <c r="C103" s="145" t="s">
        <v>116</v>
      </c>
      <c r="D103" s="146">
        <v>1.0229999999999999</v>
      </c>
    </row>
    <row r="104" spans="2:6" hidden="1" x14ac:dyDescent="0.25">
      <c r="B104" s="145" t="s">
        <v>237</v>
      </c>
      <c r="C104" s="145" t="s">
        <v>114</v>
      </c>
      <c r="D104" s="146">
        <v>0.97199999999999998</v>
      </c>
    </row>
    <row r="105" spans="2:6" hidden="1" x14ac:dyDescent="0.25">
      <c r="B105" s="145" t="s">
        <v>238</v>
      </c>
      <c r="C105" s="145" t="s">
        <v>129</v>
      </c>
      <c r="D105" s="146">
        <v>0.96499999999999997</v>
      </c>
    </row>
    <row r="106" spans="2:6" hidden="1" x14ac:dyDescent="0.25">
      <c r="B106" s="145" t="s">
        <v>239</v>
      </c>
      <c r="C106" s="145" t="s">
        <v>118</v>
      </c>
      <c r="D106" s="145">
        <v>0.97899999999999998</v>
      </c>
    </row>
    <row r="107" spans="2:6" hidden="1" x14ac:dyDescent="0.25">
      <c r="B107" s="145" t="s">
        <v>240</v>
      </c>
      <c r="C107" s="145" t="s">
        <v>114</v>
      </c>
      <c r="D107" s="146">
        <v>0.97199999999999998</v>
      </c>
    </row>
    <row r="108" spans="2:6" hidden="1" x14ac:dyDescent="0.25">
      <c r="B108" s="145" t="s">
        <v>241</v>
      </c>
      <c r="C108" s="145" t="s">
        <v>127</v>
      </c>
      <c r="D108" s="146">
        <v>0.95699999999999996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44"/>
  <sheetViews>
    <sheetView zoomScale="125" workbookViewId="0">
      <selection activeCell="J52" sqref="J52"/>
    </sheetView>
  </sheetViews>
  <sheetFormatPr defaultColWidth="9.1796875" defaultRowHeight="12.5" x14ac:dyDescent="0.25"/>
  <cols>
    <col min="1" max="1" width="41.54296875" style="2" customWidth="1"/>
    <col min="2" max="2" width="25" style="2" customWidth="1"/>
    <col min="3" max="4" width="15.7265625" style="2" customWidth="1"/>
    <col min="5" max="5" width="15.7265625" style="114" customWidth="1"/>
    <col min="6" max="6" width="11.26953125" style="2" bestFit="1" customWidth="1"/>
    <col min="7" max="16384" width="9.1796875" style="2"/>
  </cols>
  <sheetData>
    <row r="1" spans="1:6" ht="15.5" x14ac:dyDescent="0.35">
      <c r="A1" s="20" t="s">
        <v>72</v>
      </c>
      <c r="B1" s="20"/>
      <c r="C1" s="22"/>
      <c r="D1" s="20"/>
      <c r="F1" s="22"/>
    </row>
    <row r="2" spans="1:6" x14ac:dyDescent="0.25">
      <c r="A2" s="22"/>
      <c r="C2" s="22"/>
      <c r="F2" s="22"/>
    </row>
    <row r="3" spans="1:6" ht="13" x14ac:dyDescent="0.3">
      <c r="A3" s="4" t="s">
        <v>16</v>
      </c>
      <c r="B3" s="21"/>
      <c r="C3" s="22"/>
      <c r="D3" s="4" t="s">
        <v>50</v>
      </c>
      <c r="F3" s="22"/>
    </row>
    <row r="4" spans="1:6" x14ac:dyDescent="0.25">
      <c r="A4" s="23" t="s">
        <v>17</v>
      </c>
      <c r="B4" s="24">
        <f>'Direct Staffing'!C68</f>
        <v>0</v>
      </c>
      <c r="C4" s="22"/>
      <c r="D4" s="34">
        <f>B4</f>
        <v>0</v>
      </c>
      <c r="F4" s="22"/>
    </row>
    <row r="5" spans="1:6" x14ac:dyDescent="0.25">
      <c r="A5" s="22"/>
      <c r="B5" s="21"/>
      <c r="C5" s="22"/>
      <c r="D5" s="3"/>
      <c r="F5" s="22"/>
    </row>
    <row r="6" spans="1:6" ht="13" x14ac:dyDescent="0.3">
      <c r="A6" s="4" t="s">
        <v>83</v>
      </c>
      <c r="B6" s="21"/>
      <c r="C6" s="22"/>
      <c r="D6" s="4"/>
      <c r="F6" s="22"/>
    </row>
    <row r="7" spans="1:6" x14ac:dyDescent="0.25">
      <c r="A7" s="30" t="s">
        <v>84</v>
      </c>
      <c r="B7" s="24">
        <f>'Direct Staffing'!C71</f>
        <v>0</v>
      </c>
      <c r="C7" s="22"/>
      <c r="D7" s="34">
        <f>B7</f>
        <v>0</v>
      </c>
      <c r="F7" s="22"/>
    </row>
    <row r="8" spans="1:6" x14ac:dyDescent="0.25">
      <c r="A8" s="22"/>
      <c r="B8" s="21"/>
      <c r="C8" s="22"/>
      <c r="D8" s="3"/>
      <c r="F8" s="22"/>
    </row>
    <row r="9" spans="1:6" ht="13" x14ac:dyDescent="0.3">
      <c r="A9" s="4" t="s">
        <v>1</v>
      </c>
      <c r="B9" s="21"/>
      <c r="C9" s="22"/>
      <c r="D9" s="3"/>
      <c r="F9" s="22"/>
    </row>
    <row r="10" spans="1:6" x14ac:dyDescent="0.25">
      <c r="A10" s="23" t="s">
        <v>9</v>
      </c>
      <c r="B10" s="32">
        <f>'Employee Related Expenses'!C19</f>
        <v>0.23599999999999999</v>
      </c>
      <c r="C10" s="22"/>
      <c r="D10" s="34">
        <f>B10*B4</f>
        <v>0</v>
      </c>
      <c r="F10" s="22"/>
    </row>
    <row r="11" spans="1:6" x14ac:dyDescent="0.25">
      <c r="A11" s="22"/>
      <c r="B11" s="21"/>
      <c r="C11" s="22"/>
      <c r="D11" s="3"/>
      <c r="F11" s="22"/>
    </row>
    <row r="12" spans="1:6" ht="13" x14ac:dyDescent="0.3">
      <c r="A12" s="4" t="s">
        <v>10</v>
      </c>
      <c r="B12" s="21"/>
      <c r="C12" s="22"/>
      <c r="D12" s="3"/>
      <c r="F12" s="22"/>
    </row>
    <row r="13" spans="1:6" x14ac:dyDescent="0.25">
      <c r="A13" s="23" t="s">
        <v>13</v>
      </c>
      <c r="B13" s="25">
        <f>Transportation!C13</f>
        <v>0</v>
      </c>
      <c r="C13" s="22"/>
      <c r="D13" s="34">
        <f>B13/365</f>
        <v>0</v>
      </c>
      <c r="F13" s="22"/>
    </row>
    <row r="14" spans="1:6" x14ac:dyDescent="0.25">
      <c r="A14" s="22"/>
      <c r="B14" s="21"/>
      <c r="C14" s="22"/>
      <c r="D14" s="3"/>
      <c r="F14" s="22"/>
    </row>
    <row r="15" spans="1:6" ht="13" x14ac:dyDescent="0.3">
      <c r="A15" s="4" t="s">
        <v>35</v>
      </c>
      <c r="B15" s="21"/>
      <c r="C15" s="22"/>
      <c r="D15" s="3"/>
      <c r="F15" s="22"/>
    </row>
    <row r="16" spans="1:6" x14ac:dyDescent="0.25">
      <c r="A16" s="23" t="s">
        <v>15</v>
      </c>
      <c r="B16" s="26">
        <f>'Client Programming &amp; Supports'!C5</f>
        <v>2260.21</v>
      </c>
      <c r="C16" s="22"/>
      <c r="D16" s="34">
        <f>B16/365</f>
        <v>6.1923561643835621</v>
      </c>
      <c r="F16" s="22"/>
    </row>
    <row r="17" spans="1:6" x14ac:dyDescent="0.25">
      <c r="A17" s="22"/>
      <c r="B17" s="21"/>
      <c r="C17" s="22"/>
      <c r="D17" s="3"/>
      <c r="F17" s="22"/>
    </row>
    <row r="18" spans="1:6" ht="13" x14ac:dyDescent="0.3">
      <c r="A18" s="4" t="s">
        <v>54</v>
      </c>
      <c r="B18" s="21"/>
      <c r="C18" s="22"/>
      <c r="D18" s="3"/>
      <c r="F18" s="22"/>
    </row>
    <row r="19" spans="1:6" x14ac:dyDescent="0.25">
      <c r="A19" s="30" t="s">
        <v>62</v>
      </c>
      <c r="B19" s="31">
        <f>'Program Related Expenses'!E16</f>
        <v>0.1845</v>
      </c>
      <c r="C19" s="22"/>
      <c r="D19" s="34">
        <f>E19-(D4+D10+D13+D16+D7)</f>
        <v>1.4009683780855511</v>
      </c>
      <c r="E19" s="114">
        <f>(D4+D7+D10+D13+D16)/(1-B19)</f>
        <v>7.5933245424691131</v>
      </c>
      <c r="F19" s="22"/>
    </row>
    <row r="20" spans="1:6" x14ac:dyDescent="0.25">
      <c r="A20" s="104"/>
      <c r="B20" s="105"/>
      <c r="C20" s="22"/>
      <c r="D20" s="34"/>
      <c r="F20" s="22"/>
    </row>
    <row r="21" spans="1:6" s="109" customFormat="1" ht="13" x14ac:dyDescent="0.3">
      <c r="A21" s="106" t="s">
        <v>212</v>
      </c>
      <c r="B21" s="107"/>
      <c r="C21" s="108"/>
      <c r="D21" s="108"/>
      <c r="E21" s="114"/>
      <c r="F21" s="22"/>
    </row>
    <row r="22" spans="1:6" s="109" customFormat="1" x14ac:dyDescent="0.25">
      <c r="A22" s="110" t="s">
        <v>213</v>
      </c>
      <c r="B22" s="111" t="str">
        <f>'Regional Variance Factor'!B7</f>
        <v>-</v>
      </c>
      <c r="C22" s="112"/>
      <c r="D22" s="113" t="str">
        <f>IF((B22&lt;&gt;"-"),((E19*B22)-E19),"Select County")</f>
        <v>Select County</v>
      </c>
      <c r="E22" s="114"/>
      <c r="F22" s="22"/>
    </row>
    <row r="23" spans="1:6" x14ac:dyDescent="0.25">
      <c r="A23" s="22"/>
      <c r="B23" s="21"/>
      <c r="C23" s="22"/>
      <c r="D23" s="3"/>
      <c r="F23" s="22"/>
    </row>
    <row r="24" spans="1:6" ht="13" x14ac:dyDescent="0.3">
      <c r="A24" s="27" t="s">
        <v>71</v>
      </c>
      <c r="B24" s="24" t="str">
        <f>D24</f>
        <v>Select County</v>
      </c>
      <c r="C24" s="22"/>
      <c r="D24" s="35" t="str">
        <f>IF((B22&lt;&gt;"-"),E19+D22,"Select County")</f>
        <v>Select County</v>
      </c>
      <c r="F24" s="22"/>
    </row>
    <row r="25" spans="1:6" x14ac:dyDescent="0.25">
      <c r="A25" s="22"/>
      <c r="C25" s="22"/>
      <c r="F25" s="22"/>
    </row>
    <row r="26" spans="1:6" s="151" customFormat="1" ht="13" hidden="1" x14ac:dyDescent="0.3">
      <c r="A26" s="148" t="s">
        <v>69</v>
      </c>
      <c r="B26" s="149">
        <v>1</v>
      </c>
      <c r="C26" s="150"/>
      <c r="E26" s="152"/>
      <c r="F26" s="150"/>
    </row>
    <row r="27" spans="1:6" s="151" customFormat="1" hidden="1" x14ac:dyDescent="0.25">
      <c r="A27" s="153" t="s">
        <v>70</v>
      </c>
      <c r="B27" s="154" t="str">
        <f>IF((B22&lt;&gt;"-"),B29-B24,"-")</f>
        <v>-</v>
      </c>
      <c r="C27" s="150"/>
      <c r="E27" s="152"/>
      <c r="F27" s="150"/>
    </row>
    <row r="28" spans="1:6" s="151" customFormat="1" hidden="1" x14ac:dyDescent="0.25">
      <c r="A28" s="150"/>
      <c r="B28" s="150"/>
      <c r="C28" s="150"/>
      <c r="E28" s="152"/>
      <c r="F28" s="150"/>
    </row>
    <row r="29" spans="1:6" ht="13" x14ac:dyDescent="0.3">
      <c r="A29" s="27" t="s">
        <v>242</v>
      </c>
      <c r="B29" s="39" t="str">
        <f>IF((B22&lt;&gt;"-"),B26*B24,"Select County")</f>
        <v>Select County</v>
      </c>
      <c r="C29" s="22"/>
      <c r="F29" s="22"/>
    </row>
    <row r="30" spans="1:6" x14ac:dyDescent="0.25">
      <c r="A30" s="22"/>
      <c r="B30" s="22"/>
    </row>
    <row r="31" spans="1:6" ht="13" hidden="1" x14ac:dyDescent="0.3">
      <c r="A31" s="37" t="s">
        <v>91</v>
      </c>
      <c r="B31" s="42">
        <v>0.01</v>
      </c>
      <c r="C31" s="22"/>
      <c r="F31" s="22"/>
    </row>
    <row r="32" spans="1:6" hidden="1" x14ac:dyDescent="0.25">
      <c r="A32" s="36" t="s">
        <v>92</v>
      </c>
      <c r="B32" s="38" t="str">
        <f>IF((B22&lt;&gt;"-"),B29*B31,"-")</f>
        <v>-</v>
      </c>
      <c r="C32" s="22"/>
      <c r="F32" s="22"/>
    </row>
    <row r="33" spans="1:6" hidden="1" x14ac:dyDescent="0.25">
      <c r="A33" s="22"/>
      <c r="B33" s="22"/>
      <c r="C33" s="22"/>
      <c r="F33" s="22"/>
    </row>
    <row r="34" spans="1:6" ht="13" hidden="1" x14ac:dyDescent="0.3">
      <c r="A34" s="27" t="s">
        <v>94</v>
      </c>
      <c r="B34" s="39" t="str">
        <f>IF((B22&lt;&gt;"-"),B29+B32,"-")</f>
        <v>-</v>
      </c>
      <c r="C34" s="22"/>
      <c r="F34" s="22"/>
    </row>
    <row r="35" spans="1:6" hidden="1" x14ac:dyDescent="0.25"/>
    <row r="36" spans="1:6" ht="13" hidden="1" x14ac:dyDescent="0.3">
      <c r="A36" s="37" t="s">
        <v>95</v>
      </c>
      <c r="B36" s="42">
        <v>0.05</v>
      </c>
      <c r="C36" s="22"/>
      <c r="F36" s="22"/>
    </row>
    <row r="37" spans="1:6" hidden="1" x14ac:dyDescent="0.25">
      <c r="A37" s="36" t="s">
        <v>92</v>
      </c>
      <c r="B37" s="38" t="str">
        <f>IF((B22&lt;&gt;"-"),B34*B36,"-")</f>
        <v>-</v>
      </c>
      <c r="C37" s="22"/>
      <c r="F37" s="22"/>
    </row>
    <row r="38" spans="1:6" hidden="1" x14ac:dyDescent="0.25">
      <c r="A38" s="22"/>
      <c r="B38" s="22"/>
      <c r="C38" s="22"/>
      <c r="F38" s="22"/>
    </row>
    <row r="39" spans="1:6" ht="13" hidden="1" x14ac:dyDescent="0.3">
      <c r="A39" s="27" t="s">
        <v>96</v>
      </c>
      <c r="B39" s="39" t="str">
        <f>IF((B22&lt;&gt;"-"),B34+B37,"-")</f>
        <v>-</v>
      </c>
      <c r="C39" s="22"/>
      <c r="F39" s="22"/>
    </row>
    <row r="40" spans="1:6" hidden="1" x14ac:dyDescent="0.25"/>
    <row r="41" spans="1:6" ht="13" hidden="1" x14ac:dyDescent="0.3">
      <c r="A41" s="37" t="s">
        <v>102</v>
      </c>
      <c r="B41" s="42">
        <v>0.01</v>
      </c>
      <c r="C41" s="22"/>
      <c r="F41" s="22"/>
    </row>
    <row r="42" spans="1:6" hidden="1" x14ac:dyDescent="0.25">
      <c r="A42" s="36" t="s">
        <v>92</v>
      </c>
      <c r="B42" s="38" t="str">
        <f>IF((B22&lt;&gt;"-"),B39*B41,"-")</f>
        <v>-</v>
      </c>
      <c r="C42" s="22"/>
      <c r="F42" s="22"/>
    </row>
    <row r="43" spans="1:6" hidden="1" x14ac:dyDescent="0.25">
      <c r="A43" s="22"/>
      <c r="B43" s="22"/>
      <c r="C43" s="22"/>
      <c r="F43" s="22"/>
    </row>
    <row r="44" spans="1:6" ht="13" hidden="1" x14ac:dyDescent="0.3">
      <c r="A44" s="27" t="s">
        <v>103</v>
      </c>
      <c r="B44" s="39" t="str">
        <f>IF((B22&lt;&gt;"-"),B39+B42,"Select County")</f>
        <v>Select County</v>
      </c>
      <c r="C44" s="22"/>
      <c r="F44" s="22"/>
    </row>
  </sheetData>
  <sheetProtection password="C10A" sheet="1"/>
  <phoneticPr fontId="2" type="noConversion"/>
  <dataValidations xWindow="921" yWindow="602" count="23">
    <dataValidation allowBlank="1" showInputMessage="1" showErrorMessage="1" prompt="Total Costs for Individual and Shared Staffing formula is equal to Total Staffing from Direct Staffing sheet" sqref="B4"/>
    <dataValidation allowBlank="1" showInputMessage="1" showErrorMessage="1" prompt="Direct Staffing Rate Calculation formula is equal to Total Costs for Individual and Shared Staffing" sqref="D4"/>
    <dataValidation allowBlank="1" showInputMessage="1" showErrorMessage="1" prompt="Total Benefit Percentage formula is equal to Total Benefit Percentage from Employee Related Expenses sheet" sqref="B10"/>
    <dataValidation allowBlank="1" showInputMessage="1" showErrorMessage="1" prompt="Employee Related Expenses Rate Calculation formula is Total Benefit Percentage times Total Costs for Individual and Shared Staffing" sqref="D10"/>
    <dataValidation allowBlank="1" showInputMessage="1" showErrorMessage="1" prompt="Transportation Standard formula is equal to Total Transportation from Transportation sheet" sqref="B13"/>
    <dataValidation allowBlank="1" showInputMessage="1" showErrorMessage="1" prompt="Transportation Rate Calculation formula is equal to Transportation Standard" sqref="D13"/>
    <dataValidation allowBlank="1" showInputMessage="1" showErrorMessage="1" prompt="Program Support Annual Standard formula is equal to Client Programming and Supports Annual Standard from Client Programming &amp; Supports sheet" sqref="B16"/>
    <dataValidation allowBlank="1" showInputMessage="1" showErrorMessage="1" prompt="Client Programming &amp; Supports Rate Calculation formula is equal to Program Support Annual Standard" sqref="D16"/>
    <dataValidation allowBlank="1" showInputMessage="1" showErrorMessage="1" prompt="Program Related Expenses Percentage formula is equal to Total Program Related Expenses and G&amp;A Support from Program Related Expenses sheet" sqref="B19:B2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dataValidation allowBlank="1" showInputMessage="1" showErrorMessage="1" prompt="Daily Rate formula is Annual Rate divided by 365" sqref="B24"/>
    <dataValidation allowBlank="1" showInputMessage="1" showErrorMessage="1" prompt="Budget Neutrality Rate" sqref="B26 B21"/>
    <dataValidation allowBlank="1" showInputMessage="1" showErrorMessage="1" prompt="Cost of Living Adjustment formula is Original Total Daily Rate multiplied by COLA Increase" sqref="B42"/>
    <dataValidation allowBlank="1" showInputMessage="1" showErrorMessage="1" prompt="Post COLA Total Daily Rate is Original Total Daily Rate plus Cost of Living Adjustment" sqref="B34 B39 B44"/>
    <dataValidation allowBlank="1" showInputMessage="1" showErrorMessage="1" prompt="Total Costs for Remote Shared Staffing formula is equal to Total Remote Shared Staffing Amount from Direct Staffing sheet" sqref="B7"/>
    <dataValidation allowBlank="1" showInputMessage="1" showErrorMessage="1" prompt="Remote Staffing Rate Calculation is equal to Total Costs for Remote Shared Staffing" sqref="D7"/>
    <dataValidation allowBlank="1" showInputMessage="1" showErrorMessage="1" prompt="Daily Budget Neutrality formula is Original Total Daily Rate minus Daily Rate" sqref="B27"/>
    <dataValidation allowBlank="1" showInputMessage="1" showErrorMessage="1" prompt="Original Total Daily Rate is Daily Rate times Budget Neutrality Rate" sqref="B29"/>
    <dataValidation allowBlank="1" showInputMessage="1" showErrorMessage="1" prompt="4/1/2014 COLA Increase" sqref="B31 B36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Daily Rate multiplied by COLA Increase" sqref="B32 B37"/>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3:C17"/>
  <sheetViews>
    <sheetView workbookViewId="0">
      <selection activeCell="A4" sqref="A4:IV17"/>
    </sheetView>
  </sheetViews>
  <sheetFormatPr defaultRowHeight="12.5" x14ac:dyDescent="0.25"/>
  <cols>
    <col min="2" max="2" width="46" customWidth="1"/>
    <col min="3" max="3" width="10.81640625" customWidth="1"/>
  </cols>
  <sheetData>
    <row r="3" spans="1:3" s="155" customFormat="1" x14ac:dyDescent="0.25"/>
    <row r="4" spans="1:3" hidden="1" x14ac:dyDescent="0.25">
      <c r="A4" t="s">
        <v>87</v>
      </c>
      <c r="B4" t="s">
        <v>88</v>
      </c>
    </row>
    <row r="5" spans="1:3" hidden="1" x14ac:dyDescent="0.25">
      <c r="A5" s="92">
        <v>41640</v>
      </c>
      <c r="B5" s="93" t="s">
        <v>89</v>
      </c>
      <c r="C5" t="s">
        <v>99</v>
      </c>
    </row>
    <row r="6" spans="1:3" hidden="1" x14ac:dyDescent="0.25">
      <c r="A6" s="92">
        <v>41709</v>
      </c>
      <c r="B6" s="93" t="s">
        <v>90</v>
      </c>
      <c r="C6" t="s">
        <v>100</v>
      </c>
    </row>
    <row r="7" spans="1:3" hidden="1" x14ac:dyDescent="0.25">
      <c r="A7" s="92">
        <v>41808</v>
      </c>
      <c r="B7" s="93" t="s">
        <v>93</v>
      </c>
      <c r="C7" t="s">
        <v>101</v>
      </c>
    </row>
    <row r="8" spans="1:3" hidden="1" x14ac:dyDescent="0.25">
      <c r="A8" s="92">
        <v>42164</v>
      </c>
      <c r="B8" s="93" t="s">
        <v>97</v>
      </c>
      <c r="C8" t="s">
        <v>98</v>
      </c>
    </row>
    <row r="9" spans="1:3" hidden="1" x14ac:dyDescent="0.25">
      <c r="A9" s="92">
        <v>42339</v>
      </c>
      <c r="B9" s="93" t="s">
        <v>214</v>
      </c>
      <c r="C9" t="s">
        <v>215</v>
      </c>
    </row>
    <row r="10" spans="1:3" hidden="1" x14ac:dyDescent="0.25">
      <c r="A10" s="92">
        <v>42522</v>
      </c>
      <c r="B10" s="133" t="s">
        <v>227</v>
      </c>
      <c r="C10" s="134" t="s">
        <v>216</v>
      </c>
    </row>
    <row r="11" spans="1:3" hidden="1" x14ac:dyDescent="0.25">
      <c r="A11" s="92">
        <v>42887</v>
      </c>
      <c r="B11" s="133" t="s">
        <v>228</v>
      </c>
      <c r="C11" s="134" t="s">
        <v>229</v>
      </c>
    </row>
    <row r="12" spans="1:3" hidden="1" x14ac:dyDescent="0.25">
      <c r="A12" s="92">
        <v>43282</v>
      </c>
      <c r="B12" s="133" t="s">
        <v>243</v>
      </c>
      <c r="C12" s="134" t="s">
        <v>244</v>
      </c>
    </row>
    <row r="13" spans="1:3" ht="25" hidden="1" x14ac:dyDescent="0.25">
      <c r="A13" s="92">
        <v>43466</v>
      </c>
      <c r="B13" s="133" t="s">
        <v>246</v>
      </c>
      <c r="C13" s="134" t="s">
        <v>245</v>
      </c>
    </row>
    <row r="14" spans="1:3" hidden="1" x14ac:dyDescent="0.25">
      <c r="A14" s="92">
        <v>43831</v>
      </c>
      <c r="B14" s="134" t="s">
        <v>248</v>
      </c>
      <c r="C14" s="134" t="s">
        <v>247</v>
      </c>
    </row>
    <row r="15" spans="1:3" hidden="1" x14ac:dyDescent="0.25">
      <c r="A15" s="92">
        <v>43831</v>
      </c>
      <c r="B15" s="133" t="s">
        <v>270</v>
      </c>
      <c r="C15" s="134" t="s">
        <v>271</v>
      </c>
    </row>
    <row r="16" spans="1:3" hidden="1" x14ac:dyDescent="0.25">
      <c r="A16" s="92">
        <v>44197</v>
      </c>
      <c r="B16" s="133" t="s">
        <v>273</v>
      </c>
      <c r="C16" s="134" t="s">
        <v>274</v>
      </c>
    </row>
    <row r="17" spans="1:3" hidden="1" x14ac:dyDescent="0.25">
      <c r="A17" s="92">
        <v>44378</v>
      </c>
      <c r="B17" s="133" t="s">
        <v>273</v>
      </c>
      <c r="C17" s="134" t="s">
        <v>275</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D094A11E-E27E-4040-A56D-F53ED1934D33}">
  <ds:schemaRefs>
    <ds:schemaRef ds:uri="http://schemas.microsoft.com/sharepoint/events"/>
  </ds:schemaRefs>
</ds:datastoreItem>
</file>

<file path=customXml/itemProps2.xml><?xml version="1.0" encoding="utf-8"?>
<ds:datastoreItem xmlns:ds="http://schemas.openxmlformats.org/officeDocument/2006/customXml" ds:itemID="{CEB4AF62-0858-4F6E-BA90-61C89E051C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0B85A7-EF9D-43DF-AAAD-EA0A04E55916}">
  <ds:schemaRefs>
    <ds:schemaRef ds:uri="http://schemas.microsoft.com/sharepoint/v3/contenttype/forms"/>
  </ds:schemaRefs>
</ds:datastoreItem>
</file>

<file path=customXml/itemProps4.xml><?xml version="1.0" encoding="utf-8"?>
<ds:datastoreItem xmlns:ds="http://schemas.openxmlformats.org/officeDocument/2006/customXml" ds:itemID="{777942AF-2D09-4976-BAE5-B67D5E2296D0}">
  <ds:schemaRefs>
    <ds:schemaRef ds:uri="http://schemas.microsoft.com/office/2006/metadata/longProperties"/>
  </ds:schemaRefs>
</ds:datastoreItem>
</file>

<file path=customXml/itemProps5.xml><?xml version="1.0" encoding="utf-8"?>
<ds:datastoreItem xmlns:ds="http://schemas.openxmlformats.org/officeDocument/2006/customXml" ds:itemID="{E17CEB6A-A90D-4B52-9DED-0C817F8E45E2}">
  <ds:schemaRefs>
    <ds:schemaRef ds:uri="0cdeeaad-74a8-4021-893f-c7b31297a14c"/>
    <ds:schemaRef ds:uri="http://schemas.microsoft.com/office/2006/documentManagement/types"/>
    <ds:schemaRef ds:uri="39dc04e4-1dc7-4207-b25c-d7db9724c689"/>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Corp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Corp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FosterCareSupportedLivingCorporatev12</dc:title>
  <dc:creator>pwmfb67</dc:creator>
  <cp:lastModifiedBy>Lawson, Angie</cp:lastModifiedBy>
  <cp:lastPrinted>2013-06-21T18:14:09Z</cp:lastPrinted>
  <dcterms:created xsi:type="dcterms:W3CDTF">2009-10-20T14:58:44Z</dcterms:created>
  <dcterms:modified xsi:type="dcterms:W3CDTF">2021-07-02T13:51:31Z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S2EJPDAADAY4-1521811817-565</vt:lpwstr>
  </property>
  <property fmtid="{D5CDD505-2E9C-101B-9397-08002B2CF9AE}" pid="17" name="_dlc_DocIdItemGuid">
    <vt:lpwstr>0f407f88-3569-4744-a941-e23361e0270f</vt:lpwstr>
  </property>
  <property fmtid="{D5CDD505-2E9C-101B-9397-08002B2CF9AE}" pid="18" name="_dlc_DocIdUrl">
    <vt:lpwstr>https://workplace/cc/MnSPA/_layouts/15/DocIdRedir.aspx?ID=S2EJPDAADAY4-1521811817-565, S2EJPDAADAY4-1521811817-565</vt:lpwstr>
  </property>
</Properties>
</file>