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F14" i="10" l="1"/>
  <c r="F10" i="10"/>
  <c r="C34" i="10"/>
  <c r="B4" i="9"/>
  <c r="D4" i="9"/>
  <c r="C6" i="10"/>
  <c r="C10" i="10"/>
  <c r="E10" i="10"/>
  <c r="C27" i="10"/>
  <c r="D27" i="10"/>
  <c r="B7" i="16"/>
  <c r="B22" i="9"/>
  <c r="B5" i="16"/>
  <c r="B5" i="14"/>
  <c r="C23" i="10"/>
  <c r="D23" i="10"/>
  <c r="G27" i="9"/>
  <c r="G28" i="9"/>
  <c r="E14" i="10"/>
  <c r="I12" i="10"/>
  <c r="I11" i="10"/>
  <c r="I10" i="10"/>
  <c r="I9" i="10"/>
  <c r="I8" i="10"/>
  <c r="I7" i="10"/>
  <c r="I6" i="10"/>
  <c r="I5" i="10"/>
  <c r="I4" i="10"/>
  <c r="I3" i="10"/>
  <c r="D18" i="10"/>
  <c r="E18" i="10"/>
  <c r="F18" i="10"/>
  <c r="C9" i="11"/>
  <c r="B13" i="9"/>
  <c r="E8" i="6"/>
  <c r="B19" i="9"/>
  <c r="B7" i="9"/>
  <c r="C19" i="3"/>
  <c r="B10" i="9"/>
  <c r="A5" i="14"/>
  <c r="C5" i="14"/>
  <c r="B16" i="9"/>
  <c r="D16" i="9"/>
  <c r="D31" i="10"/>
  <c r="B36" i="9"/>
  <c r="B39" i="9"/>
  <c r="B42" i="9"/>
  <c r="D22" i="9"/>
  <c r="B27" i="9"/>
  <c r="B33" i="9"/>
  <c r="B45" i="9"/>
  <c r="B30" i="9"/>
  <c r="B48" i="9"/>
  <c r="D24" i="9"/>
  <c r="B24" i="9"/>
  <c r="G29" i="9"/>
  <c r="D13" i="9"/>
  <c r="D7" i="9"/>
  <c r="D10" i="9"/>
  <c r="E19" i="9"/>
  <c r="D19" i="9"/>
</calcChain>
</file>

<file path=xl/sharedStrings.xml><?xml version="1.0" encoding="utf-8"?>
<sst xmlns="http://schemas.openxmlformats.org/spreadsheetml/2006/main" count="389" uniqueCount="285">
  <si>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</si>
  <si>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</si>
  <si>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</si>
  <si>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</si>
  <si>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</si>
  <si>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</si>
  <si>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</si>
  <si>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</si>
  <si>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</si>
  <si>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</si>
  <si>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</si>
  <si>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</si>
  <si>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</si>
  <si>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</si>
  <si>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</si>
  <si>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</si>
  <si>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</si>
  <si>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</si>
  <si>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</si>
  <si>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</si>
  <si>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</si>
  <si>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</si>
  <si>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</si>
  <si>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</si>
  <si>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</si>
  <si>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</si>
  <si>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</si>
  <si>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</si>
  <si>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</si>
  <si>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</si>
  <si>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</si>
  <si>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</si>
  <si>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</si>
  <si>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</si>
  <si>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</si>
  <si>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</si>
  <si>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</si>
  <si>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</si>
  <si>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</si>
  <si>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</si>
  <si>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</si>
  <si>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</si>
  <si>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</si>
  <si>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</si>
  <si>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</si>
  <si>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</si>
  <si>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</si>
  <si>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</si>
  <si>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</si>
  <si>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</si>
  <si>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</si>
  <si>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</si>
  <si>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</si>
  <si>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</si>
  <si>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</si>
  <si>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</si>
  <si>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</si>
  <si>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</si>
  <si>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</si>
  <si>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</si>
  <si>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</si>
  <si>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</si>
  <si>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</si>
  <si>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</si>
  <si>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</si>
  <si>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</si>
  <si>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</si>
  <si>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</si>
  <si>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</si>
  <si>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</si>
  <si>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</si>
  <si>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</si>
  <si>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</si>
  <si>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</si>
  <si>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</si>
  <si>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</si>
  <si>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</si>
  <si>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</si>
  <si>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</si>
  <si>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</si>
  <si>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</si>
  <si>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</si>
  <si>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</si>
  <si>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</si>
  <si>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</si>
  <si>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</si>
  <si>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</si>
  <si>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</si>
  <si>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</si>
  <si>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</si>
  <si>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</si>
  <si>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</si>
  <si>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</si>
  <si>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</si>
  <si>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</si>
  <si>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</si>
  <si>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</si>
  <si>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</si>
  <si>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</si>
  <si>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</si>
  <si>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</si>
  <si>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</si>
  <si>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</si>
  <si>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</si>
  <si>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</si>
  <si>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</si>
  <si>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</si>
  <si>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</si>
  <si>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</si>
  <si>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</si>
  <si>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</si>
  <si>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</si>
  <si>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</si>
  <si>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</si>
  <si>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</si>
  <si>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</si>
  <si>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</si>
  <si>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</si>
  <si>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</si>
  <si>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</si>
  <si>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</si>
  <si>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</si>
  <si>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</si>
  <si>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</si>
  <si>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</si>
  <si>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</si>
  <si>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</si>
  <si>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</si>
  <si>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</si>
  <si>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</si>
  <si>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</si>
  <si>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</si>
  <si>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</si>
  <si>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</si>
  <si>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</si>
  <si>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</si>
  <si>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</si>
  <si>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</si>
  <si>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</si>
  <si>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</si>
  <si>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</si>
  <si>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</si>
  <si>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</si>
  <si>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</si>
  <si>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</si>
  <si>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</si>
  <si>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</si>
  <si>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</si>
  <si>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</si>
  <si>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</si>
  <si>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</si>
  <si>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</si>
  <si>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</si>
  <si>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</si>
  <si>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</si>
  <si>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</si>
  <si>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</si>
  <si>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</si>
  <si>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</si>
  <si>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</si>
  <si>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</si>
  <si>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</si>
  <si>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</si>
  <si>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</si>
  <si>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</si>
  <si>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</si>
  <si>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</si>
  <si>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</si>
  <si>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</si>
  <si>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</si>
  <si>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</si>
  <si>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</si>
  <si>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</si>
  <si>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</si>
  <si>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</si>
  <si>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</si>
  <si>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</si>
  <si>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</si>
  <si>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</si>
  <si>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</si>
  <si>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</si>
  <si>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</si>
  <si>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</si>
  <si>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</si>
  <si>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</si>
  <si>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</si>
  <si>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</si>
  <si>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</si>
  <si>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</si>
  <si>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</si>
  <si>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</si>
  <si>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</si>
  <si>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</si>
  <si>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</si>
  <si>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</si>
  <si>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</si>
  <si>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</si>
  <si>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</si>
  <si>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</si>
  <si>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</si>
  <si>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</si>
  <si>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</si>
  <si>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</si>
  <si>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</si>
  <si>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</si>
  <si>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</si>
  <si>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</si>
  <si>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</si>
  <si>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</si>
  <si>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</si>
  <si>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</si>
  <si>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</si>
  <si>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</si>
  <si>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</si>
  <si>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</si>
  <si>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</si>
  <si>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</si>
  <si>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</si>
  <si>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</si>
  <si>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</si>
  <si>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</si>
  <si>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</si>
  <si>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</si>
  <si>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</si>
  <si>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</si>
  <si>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</si>
  <si>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</si>
  <si>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</si>
  <si>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</si>
  <si>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</si>
  <si>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</si>
  <si>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</si>
  <si>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</si>
  <si>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</si>
  <si>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</si>
  <si>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</si>
  <si>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</si>
  <si>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</si>
  <si>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</si>
  <si>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</si>
  <si>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</si>
  <si>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</si>
  <si>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</si>
  <si>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</si>
  <si>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</si>
  <si>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</si>
  <si>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</si>
  <si>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</si>
  <si>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</si>
  <si>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</si>
  <si>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</si>
  <si>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</si>
  <si>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</si>
  <si>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</si>
  <si>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</si>
  <si>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</si>
  <si>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</si>
  <si>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</si>
  <si>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</si>
  <si>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</si>
  <si>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</si>
  <si>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</si>
  <si>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</si>
  <si>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</si>
  <si>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</si>
  <si>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</si>
  <si>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</si>
  <si>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</si>
  <si>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1:1</t>
  </si>
  <si>
    <t>Face to Face 1:2</t>
  </si>
  <si>
    <t>Face to Face 1:3</t>
  </si>
  <si>
    <t>Face to Face 1:4</t>
  </si>
  <si>
    <t>Face to Face 1:5</t>
  </si>
  <si>
    <t>Face to Face 1:6</t>
  </si>
  <si>
    <t>Face to Face 1:7</t>
  </si>
  <si>
    <t>Face to Face 1:8</t>
  </si>
  <si>
    <t>Face to Face 1:9</t>
  </si>
  <si>
    <t>Face to Face 1:10</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</si>
  <si>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</si>
  <si>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</si>
  <si>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</si>
  <si>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Remote Support 1:1</t>
  </si>
  <si>
    <t>Version 13</t>
  </si>
  <si>
    <t>Added Remote 1:1 option</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</si>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</sst>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8">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44" fontId="1" fillId="2" borderId="1" xfId="3" applyFont="1" applyFill="1" applyBorder="1"/>
    <xf numFmtId="0" fontId="0" fillId="0" borderId="0" xfId="0" applyAlignment="1" applyProtection="1">
      <alignment horizontal="right"/>
      <protection hidden="1"/>
    </xf>
    <xf numFmtId="10" fontId="0" fillId="4" borderId="1" xfId="0" applyNumberFormat="1"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796875" defaultRowHeight="12.5" x14ac:dyDescent="0.25"/>
  <cols>
    <col min="1" max="1" width="30.54296875" style="61" customWidth="1"/>
    <col min="2" max="2" width="20.453125" style="85" customWidth="1"/>
    <col min="3" max="3" width="15" style="85" customWidth="1"/>
    <col min="4" max="4" width="14.7265625" style="86" customWidth="1"/>
    <col min="5" max="5" width="17.453125" style="86" customWidth="1"/>
    <col min="6" max="6" width="17" style="85" customWidth="1"/>
    <col min="7" max="7" width="9.26953125" style="61" hidden="1" customWidth="1"/>
    <col min="8" max="11" width="9.1796875" style="61" hidden="1" customWidth="1"/>
    <col min="12" max="13" width="9.1796875" style="61" customWidth="1"/>
    <col min="14" max="16384" width="9.1796875" style="61"/>
  </cols>
  <sheetData>
    <row r="1" spans="1:11" ht="15" customHeight="1" x14ac:dyDescent="0.35">
      <c r="A1" s="22" t="s">
        <v>18</v>
      </c>
      <c r="B1" s="22"/>
      <c r="C1" s="61"/>
      <c r="D1" s="61"/>
      <c r="E1" s="61"/>
      <c r="F1" s="61"/>
    </row>
    <row r="2" spans="1:11" ht="15" customHeight="1" thickBot="1" x14ac:dyDescent="0.35">
      <c r="A2" s="89"/>
      <c r="B2" s="89"/>
      <c r="C2" s="61"/>
      <c r="D2" s="61"/>
      <c r="E2" s="61"/>
      <c r="F2" s="61"/>
    </row>
    <row r="3" spans="1:11" ht="15" customHeight="1" x14ac:dyDescent="0.3">
      <c r="A3" s="146" t="s">
        <v>256</v>
      </c>
      <c r="B3" s="146"/>
      <c r="C3" s="146"/>
      <c r="D3" s="61"/>
      <c r="E3" s="61"/>
      <c r="F3" s="61"/>
      <c r="H3" s="62" t="s">
        <v>268</v>
      </c>
      <c r="I3" s="63">
        <f>1/1</f>
        <v>1</v>
      </c>
      <c r="J3" s="63">
        <v>1</v>
      </c>
      <c r="K3" s="64">
        <v>1</v>
      </c>
    </row>
    <row r="4" spans="1:11" ht="15" customHeight="1" x14ac:dyDescent="0.25">
      <c r="A4" s="160" t="s">
        <v>257</v>
      </c>
      <c r="B4" s="161"/>
      <c r="C4" s="147">
        <v>15.3</v>
      </c>
      <c r="D4" s="61"/>
      <c r="E4" s="61"/>
      <c r="F4" s="61"/>
      <c r="H4" s="65" t="s">
        <v>269</v>
      </c>
      <c r="I4" s="66">
        <f>1/0.548</f>
        <v>1.824817518248175</v>
      </c>
      <c r="J4" s="66">
        <v>2</v>
      </c>
      <c r="K4" s="67">
        <v>0.54800000000000004</v>
      </c>
    </row>
    <row r="5" spans="1:11" ht="15" customHeight="1" x14ac:dyDescent="0.25">
      <c r="A5" s="160" t="s">
        <v>258</v>
      </c>
      <c r="B5" s="161"/>
      <c r="C5" s="148">
        <v>4.7E-2</v>
      </c>
      <c r="D5" s="61"/>
      <c r="E5" s="61"/>
      <c r="F5" s="61"/>
      <c r="H5" s="70" t="s">
        <v>270</v>
      </c>
      <c r="I5" s="71">
        <f>1/0.397</f>
        <v>2.5188916876574305</v>
      </c>
      <c r="J5" s="71">
        <v>3</v>
      </c>
      <c r="K5" s="72">
        <v>0.39700000000000002</v>
      </c>
    </row>
    <row r="6" spans="1:11" ht="15" customHeight="1" x14ac:dyDescent="0.25">
      <c r="A6" s="162" t="s">
        <v>259</v>
      </c>
      <c r="B6" s="163"/>
      <c r="C6" s="151">
        <f>ROUND(C4*C5+C4,2)</f>
        <v>16.02</v>
      </c>
      <c r="D6" s="61"/>
      <c r="E6" s="61"/>
      <c r="F6" s="61"/>
      <c r="H6" s="75" t="s">
        <v>271</v>
      </c>
      <c r="I6" s="59">
        <f>1/0.321</f>
        <v>3.1152647975077881</v>
      </c>
      <c r="J6" s="59">
        <v>4</v>
      </c>
      <c r="K6" s="76">
        <v>0.32100000000000001</v>
      </c>
    </row>
    <row r="7" spans="1:11" ht="15" customHeight="1" x14ac:dyDescent="0.25">
      <c r="A7" s="150"/>
      <c r="B7" s="150"/>
      <c r="C7" s="149"/>
      <c r="D7" s="61"/>
      <c r="E7" s="61"/>
      <c r="F7" s="61"/>
      <c r="H7" s="75" t="s">
        <v>272</v>
      </c>
      <c r="I7" s="59">
        <f>1/0.276</f>
        <v>3.6231884057971011</v>
      </c>
      <c r="J7" s="59">
        <v>5</v>
      </c>
      <c r="K7" s="76">
        <v>0.27600000000000002</v>
      </c>
    </row>
    <row r="8" spans="1:11" ht="15" customHeight="1" x14ac:dyDescent="0.3">
      <c r="A8" s="5" t="s">
        <v>261</v>
      </c>
      <c r="B8" s="61"/>
      <c r="C8" s="61"/>
      <c r="D8" s="61"/>
      <c r="E8" s="61"/>
      <c r="F8" s="61"/>
      <c r="H8" s="75" t="s">
        <v>273</v>
      </c>
      <c r="I8" s="59">
        <f>1/0.246</f>
        <v>4.0650406504065044</v>
      </c>
      <c r="J8" s="59">
        <v>6</v>
      </c>
      <c r="K8" s="76">
        <v>0.246</v>
      </c>
    </row>
    <row r="9" spans="1:11" ht="25" x14ac:dyDescent="0.25">
      <c r="A9" s="68" t="s">
        <v>0</v>
      </c>
      <c r="B9" s="69" t="s">
        <v>53</v>
      </c>
      <c r="C9" s="55" t="s">
        <v>260</v>
      </c>
      <c r="D9" s="23" t="s">
        <v>73</v>
      </c>
      <c r="E9" s="55" t="s">
        <v>74</v>
      </c>
      <c r="F9" s="56" t="s">
        <v>75</v>
      </c>
      <c r="H9" s="75" t="s">
        <v>274</v>
      </c>
      <c r="I9" s="59">
        <f>1/0.224</f>
        <v>4.4642857142857144</v>
      </c>
      <c r="J9" s="59">
        <v>7</v>
      </c>
      <c r="K9" s="76">
        <v>0.224</v>
      </c>
    </row>
    <row r="10" spans="1:11" ht="15" customHeight="1" x14ac:dyDescent="0.25">
      <c r="A10" s="73" t="s">
        <v>54</v>
      </c>
      <c r="B10" s="74" t="s">
        <v>277</v>
      </c>
      <c r="C10" s="16">
        <f>$C$6</f>
        <v>16.02</v>
      </c>
      <c r="D10" s="51">
        <v>1</v>
      </c>
      <c r="E10" s="16">
        <f>ROUND(C10/4,4)</f>
        <v>4.0049999999999999</v>
      </c>
      <c r="F10" s="111">
        <f>ROUND(E10/(VLOOKUP(B10,H3:K14,2,FALSE)),9)</f>
        <v>0.74492999999999998</v>
      </c>
      <c r="H10" s="47" t="s">
        <v>275</v>
      </c>
      <c r="I10" s="59">
        <f>1/0.208</f>
        <v>4.8076923076923075</v>
      </c>
      <c r="J10" s="59">
        <v>8</v>
      </c>
      <c r="K10" s="76">
        <v>0.20799999999999999</v>
      </c>
    </row>
    <row r="11" spans="1:11" ht="15" customHeight="1" x14ac:dyDescent="0.25">
      <c r="B11" s="61"/>
      <c r="C11" s="61"/>
      <c r="D11" s="61"/>
      <c r="E11" s="61"/>
      <c r="F11" s="61"/>
      <c r="H11" s="47" t="s">
        <v>276</v>
      </c>
      <c r="I11" s="59">
        <f>1/0.196</f>
        <v>5.1020408163265305</v>
      </c>
      <c r="J11" s="59">
        <v>9</v>
      </c>
      <c r="K11" s="76">
        <v>0.19600000000000001</v>
      </c>
    </row>
    <row r="12" spans="1:11" ht="15" customHeight="1" thickBot="1" x14ac:dyDescent="0.35">
      <c r="A12" s="5" t="s">
        <v>262</v>
      </c>
      <c r="B12" s="61"/>
      <c r="C12" s="61"/>
      <c r="D12" s="61"/>
      <c r="E12" s="61"/>
      <c r="F12" s="61"/>
      <c r="H12" s="48" t="s">
        <v>277</v>
      </c>
      <c r="I12" s="60">
        <f>1/0.186</f>
        <v>5.376344086021505</v>
      </c>
      <c r="J12" s="60">
        <v>10</v>
      </c>
      <c r="K12" s="80">
        <v>0.186</v>
      </c>
    </row>
    <row r="13" spans="1:11" ht="25" x14ac:dyDescent="0.25">
      <c r="A13" s="49" t="s">
        <v>69</v>
      </c>
      <c r="B13" s="77"/>
      <c r="C13" s="24" t="s">
        <v>16</v>
      </c>
      <c r="D13" s="4" t="s">
        <v>71</v>
      </c>
      <c r="E13" s="4" t="s">
        <v>84</v>
      </c>
      <c r="F13" s="4" t="s">
        <v>76</v>
      </c>
      <c r="H13" s="61" t="s">
        <v>281</v>
      </c>
      <c r="I13" s="61">
        <v>1</v>
      </c>
      <c r="J13" s="61">
        <v>1</v>
      </c>
      <c r="K13" s="61">
        <v>1</v>
      </c>
    </row>
    <row r="14" spans="1:11" ht="15" customHeight="1" x14ac:dyDescent="0.25">
      <c r="A14" s="50" t="s">
        <v>69</v>
      </c>
      <c r="B14" s="78"/>
      <c r="C14" s="15">
        <v>22.81</v>
      </c>
      <c r="D14" s="53">
        <v>0.11</v>
      </c>
      <c r="E14" s="51">
        <f>ROUND(D10*D14,2)</f>
        <v>0.11</v>
      </c>
      <c r="F14" s="15">
        <f>ROUND(((C14/4)*E14)/VLOOKUP(B10,H3:K14,2,FALSE),9)</f>
        <v>0.11667315</v>
      </c>
    </row>
    <row r="15" spans="1:11" x14ac:dyDescent="0.25">
      <c r="B15" s="61"/>
      <c r="C15" s="61"/>
      <c r="D15" s="61"/>
      <c r="E15" s="61"/>
      <c r="F15" s="61"/>
    </row>
    <row r="16" spans="1:11" ht="13" x14ac:dyDescent="0.3">
      <c r="A16" s="8" t="s">
        <v>263</v>
      </c>
      <c r="B16" s="79"/>
      <c r="C16" s="6"/>
      <c r="D16" s="7"/>
      <c r="E16" s="7"/>
      <c r="F16" s="6"/>
    </row>
    <row r="17" spans="1:8" ht="37.5" x14ac:dyDescent="0.25">
      <c r="A17" s="13" t="s">
        <v>23</v>
      </c>
      <c r="B17" s="3" t="s">
        <v>14</v>
      </c>
      <c r="C17" s="4" t="s">
        <v>15</v>
      </c>
      <c r="D17" s="4" t="s">
        <v>79</v>
      </c>
      <c r="E17" s="13" t="s">
        <v>77</v>
      </c>
      <c r="F17" s="4" t="s">
        <v>78</v>
      </c>
    </row>
    <row r="18" spans="1:8" x14ac:dyDescent="0.25">
      <c r="A18" s="52" t="s">
        <v>70</v>
      </c>
      <c r="B18" s="9">
        <v>0</v>
      </c>
      <c r="C18" s="113">
        <v>0</v>
      </c>
      <c r="D18" s="164">
        <f>IF(C18&gt;0,D10,0)</f>
        <v>0</v>
      </c>
      <c r="E18" s="155">
        <f>ROUND((C18*D18)/4,9)</f>
        <v>0</v>
      </c>
      <c r="F18" s="155">
        <f>E18</f>
        <v>0</v>
      </c>
    </row>
    <row r="19" spans="1:8" x14ac:dyDescent="0.25">
      <c r="A19" s="52" t="s">
        <v>48</v>
      </c>
      <c r="B19" s="81">
        <v>2.5</v>
      </c>
      <c r="C19" s="114"/>
      <c r="D19" s="165"/>
      <c r="E19" s="155"/>
      <c r="F19" s="155"/>
    </row>
    <row r="20" spans="1:8" x14ac:dyDescent="0.25">
      <c r="B20" s="61"/>
      <c r="C20" s="61"/>
      <c r="D20" s="61"/>
      <c r="E20" s="61"/>
      <c r="F20" s="61"/>
    </row>
    <row r="21" spans="1:8" ht="13" x14ac:dyDescent="0.3">
      <c r="A21" s="5" t="s">
        <v>264</v>
      </c>
      <c r="B21" s="61"/>
      <c r="C21" s="61"/>
      <c r="D21" s="61"/>
      <c r="E21" s="61"/>
      <c r="F21" s="61"/>
      <c r="H21" s="61">
        <v>0</v>
      </c>
    </row>
    <row r="22" spans="1:8" x14ac:dyDescent="0.25">
      <c r="A22" s="87" t="s">
        <v>0</v>
      </c>
      <c r="B22" s="87" t="s">
        <v>93</v>
      </c>
      <c r="C22" s="87" t="s">
        <v>92</v>
      </c>
      <c r="D22" s="87" t="s">
        <v>90</v>
      </c>
      <c r="E22" s="61"/>
      <c r="F22" s="61"/>
      <c r="H22" s="61">
        <v>1</v>
      </c>
    </row>
    <row r="23" spans="1:8" x14ac:dyDescent="0.25">
      <c r="A23" s="52" t="s">
        <v>89</v>
      </c>
      <c r="B23" s="88"/>
      <c r="C23" s="9">
        <f>20.51/4</f>
        <v>5.1275000000000004</v>
      </c>
      <c r="D23" s="9">
        <f>(C23*B23)</f>
        <v>0</v>
      </c>
      <c r="E23" s="61"/>
      <c r="F23" s="61"/>
      <c r="H23" s="61">
        <v>2</v>
      </c>
    </row>
    <row r="24" spans="1:8" x14ac:dyDescent="0.25">
      <c r="B24" s="61"/>
      <c r="C24" s="61"/>
      <c r="D24" s="61"/>
      <c r="E24" s="61"/>
      <c r="F24" s="61"/>
      <c r="H24" s="61">
        <v>3</v>
      </c>
    </row>
    <row r="25" spans="1:8" ht="13" x14ac:dyDescent="0.3">
      <c r="A25" s="5" t="s">
        <v>265</v>
      </c>
      <c r="B25" s="61"/>
      <c r="C25" s="61"/>
      <c r="D25" s="61"/>
      <c r="E25" s="61"/>
      <c r="F25" s="61"/>
      <c r="H25" s="61">
        <v>4</v>
      </c>
    </row>
    <row r="26" spans="1:8" x14ac:dyDescent="0.25">
      <c r="A26" s="87" t="s">
        <v>0</v>
      </c>
      <c r="B26" s="87" t="s">
        <v>86</v>
      </c>
      <c r="C26" s="87" t="s">
        <v>91</v>
      </c>
      <c r="D26" s="87" t="s">
        <v>88</v>
      </c>
      <c r="E26" s="61"/>
      <c r="F26" s="61"/>
      <c r="H26" s="61">
        <v>5</v>
      </c>
    </row>
    <row r="27" spans="1:8" x14ac:dyDescent="0.25">
      <c r="A27" s="52" t="s">
        <v>87</v>
      </c>
      <c r="B27" s="88"/>
      <c r="C27" s="9">
        <f>37.41/4</f>
        <v>9.3524999999999991</v>
      </c>
      <c r="D27" s="9">
        <f>(C27*B27)</f>
        <v>0</v>
      </c>
      <c r="E27" s="61"/>
      <c r="F27" s="61"/>
    </row>
    <row r="28" spans="1:8" x14ac:dyDescent="0.25">
      <c r="B28" s="61"/>
      <c r="C28" s="61"/>
      <c r="D28" s="61"/>
      <c r="E28" s="61"/>
      <c r="F28" s="61"/>
    </row>
    <row r="29" spans="1:8" ht="13" x14ac:dyDescent="0.3">
      <c r="A29" s="5" t="s">
        <v>266</v>
      </c>
      <c r="B29" s="61"/>
      <c r="C29" s="61"/>
      <c r="D29" s="61"/>
      <c r="E29" s="61"/>
      <c r="F29" s="61"/>
    </row>
    <row r="30" spans="1:8" x14ac:dyDescent="0.25">
      <c r="A30" s="49" t="s">
        <v>61</v>
      </c>
      <c r="B30" s="77"/>
      <c r="C30" s="77"/>
      <c r="D30" s="82" t="s">
        <v>17</v>
      </c>
      <c r="E30" s="61"/>
      <c r="F30" s="61"/>
    </row>
    <row r="31" spans="1:8" x14ac:dyDescent="0.25">
      <c r="A31" s="156" t="s">
        <v>29</v>
      </c>
      <c r="B31" s="157"/>
      <c r="C31" s="83">
        <v>8.7099999999999997E-2</v>
      </c>
      <c r="D31" s="9">
        <f>ROUND((F10+F14+F18+D27+D23)*C31,9)</f>
        <v>7.5045634E-2</v>
      </c>
      <c r="E31" s="61"/>
      <c r="F31" s="61"/>
    </row>
    <row r="32" spans="1:8" x14ac:dyDescent="0.25">
      <c r="B32" s="61"/>
      <c r="C32" s="61"/>
      <c r="D32" s="61"/>
      <c r="E32" s="61"/>
      <c r="F32" s="61"/>
    </row>
    <row r="33" spans="1:6" ht="13" x14ac:dyDescent="0.3">
      <c r="A33" s="5" t="s">
        <v>267</v>
      </c>
      <c r="B33" s="61"/>
      <c r="C33" s="61"/>
      <c r="D33" s="61"/>
      <c r="E33" s="61"/>
      <c r="F33" s="61"/>
    </row>
    <row r="34" spans="1:6" x14ac:dyDescent="0.25">
      <c r="A34" s="158" t="s">
        <v>24</v>
      </c>
      <c r="B34" s="159"/>
      <c r="C34" s="84">
        <f>F10+F14+F18+D27+D23+D31</f>
        <v>0.93664878399999996</v>
      </c>
      <c r="D34" s="61"/>
      <c r="E34" s="61"/>
      <c r="F34" s="61"/>
    </row>
    <row r="35" spans="1:6" x14ac:dyDescent="0.25">
      <c r="B35" s="61"/>
      <c r="C35" s="61"/>
      <c r="D35" s="61"/>
      <c r="E35" s="61"/>
      <c r="F35" s="61"/>
    </row>
    <row r="36" spans="1:6" x14ac:dyDescent="0.25">
      <c r="B36" s="61"/>
      <c r="C36" s="61"/>
      <c r="D36" s="61"/>
      <c r="E36" s="61"/>
      <c r="F36" s="61"/>
    </row>
    <row r="44" spans="1:6" x14ac:dyDescent="0.25">
      <c r="B44" s="154"/>
    </row>
    <row r="45" spans="1:6" ht="19.5" customHeight="1" x14ac:dyDescent="0.25">
      <c r="B45" s="154"/>
    </row>
    <row r="46" spans="1:6" x14ac:dyDescent="0.25">
      <c r="B46" s="154"/>
    </row>
  </sheetData>
  <sheetProtection algorithmName="SHA-512" hashValue="oNKUiB0qG8bVs2Y3s98EMRAyW6siOMU2rQ6DCLOdmlawIf2E/lz6T0ShIwsKswnN47iGfUw2+Y6Z/3CCE+0LJQ==" saltValue="vjFQe1HpWm5XpIFCdy/cow==" spinCount="100000" sheet="1"/>
  <mergeCells count="9">
    <mergeCell ref="B44:B46"/>
    <mergeCell ref="E18:E19"/>
    <mergeCell ref="F18:F19"/>
    <mergeCell ref="A31:B31"/>
    <mergeCell ref="A34:B34"/>
    <mergeCell ref="A4:B4"/>
    <mergeCell ref="A5:B5"/>
    <mergeCell ref="A6:B6"/>
    <mergeCell ref="D18:D19"/>
  </mergeCells>
  <phoneticPr fontId="2" type="noConversion"/>
  <dataValidations xWindow="900" yWindow="207"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LPN Units.  Press ALT and the down arrow to bring up the drop down options.  Use arrow keys to scroll through the options and press ENTER on the appropriate selection." sqref="B23">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$H$3:$H$13</formula1>
    </dataValidation>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G10" sqref="G10"/>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2" t="s">
        <v>38</v>
      </c>
      <c r="B1" s="22"/>
      <c r="C1" s="22"/>
      <c r="D1" s="29"/>
      <c r="E1" s="29"/>
    </row>
    <row r="2" spans="1:13" x14ac:dyDescent="0.25">
      <c r="A2" s="29"/>
      <c r="B2" s="29"/>
      <c r="C2" s="29"/>
      <c r="D2" s="29"/>
      <c r="E2" s="29"/>
    </row>
    <row r="3" spans="1:13" ht="13" x14ac:dyDescent="0.3">
      <c r="A3" s="5" t="s">
        <v>39</v>
      </c>
      <c r="D3" s="29"/>
      <c r="E3" s="29"/>
    </row>
    <row r="4" spans="1:13" ht="12.75" customHeight="1" x14ac:dyDescent="0.25">
      <c r="A4" s="166" t="s">
        <v>40</v>
      </c>
      <c r="B4" s="167"/>
      <c r="C4" s="168"/>
      <c r="D4" s="29"/>
      <c r="E4" s="29"/>
    </row>
    <row r="5" spans="1:13" ht="27.75" customHeight="1" x14ac:dyDescent="0.25">
      <c r="A5" s="171" t="s">
        <v>278</v>
      </c>
      <c r="B5" s="172"/>
      <c r="C5" s="173"/>
      <c r="D5" s="29"/>
      <c r="E5" s="29"/>
    </row>
    <row r="6" spans="1:13" x14ac:dyDescent="0.25">
      <c r="A6" s="17"/>
      <c r="B6" s="18" t="s">
        <v>32</v>
      </c>
      <c r="C6" s="19"/>
      <c r="D6" s="29"/>
      <c r="E6" s="29"/>
    </row>
    <row r="7" spans="1:13" x14ac:dyDescent="0.25">
      <c r="A7" s="17"/>
      <c r="B7" s="18" t="s">
        <v>33</v>
      </c>
      <c r="C7" s="14"/>
      <c r="D7" s="29"/>
      <c r="E7" s="29"/>
    </row>
    <row r="8" spans="1:13" x14ac:dyDescent="0.25">
      <c r="A8" s="17"/>
      <c r="B8" s="18" t="s">
        <v>37</v>
      </c>
      <c r="C8" s="14"/>
      <c r="D8" s="29"/>
      <c r="E8" s="29"/>
    </row>
    <row r="9" spans="1:13" ht="13" x14ac:dyDescent="0.3">
      <c r="A9" s="169" t="s">
        <v>55</v>
      </c>
      <c r="B9" s="170"/>
      <c r="C9" s="41">
        <v>5.6000000000000001E-2</v>
      </c>
      <c r="D9" s="29"/>
      <c r="E9" s="29"/>
    </row>
    <row r="10" spans="1:13" s="2" customFormat="1" x14ac:dyDescent="0.25">
      <c r="A10" s="29"/>
      <c r="B10" s="29"/>
      <c r="C10" s="29"/>
      <c r="D10" s="29"/>
      <c r="E10" s="29"/>
    </row>
    <row r="11" spans="1:13" s="2" customFormat="1" x14ac:dyDescent="0.25">
      <c r="A11" s="29"/>
      <c r="B11" s="29"/>
      <c r="C11" s="29"/>
      <c r="D11" s="29"/>
      <c r="E11" s="29"/>
    </row>
    <row r="12" spans="1:13" s="2" customFormat="1" x14ac:dyDescent="0.25">
      <c r="B12" s="2" t="s">
        <v>47</v>
      </c>
    </row>
    <row r="13" spans="1:13" s="2" customFormat="1" x14ac:dyDescent="0.25">
      <c r="H13" s="2" t="s">
        <v>44</v>
      </c>
    </row>
    <row r="14" spans="1:13" x14ac:dyDescent="0.25">
      <c r="A14" s="2"/>
      <c r="B14" s="2"/>
      <c r="C14" s="2"/>
      <c r="M14" s="1" t="s">
        <v>45</v>
      </c>
    </row>
  </sheetData>
  <sheetProtection algorithmName="SHA-512" hashValue="PmCaWiLp/G22NXTwEYhN+wzIJZo3G/hK69RAEVQXMLhkhWf62gxu9rYPeGy6oFz1tsj43mvZxBY6cEnM2s7Zqw==" saltValue="05hiI2VzDGFSb0dSHpErUA=="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2" t="s">
        <v>30</v>
      </c>
      <c r="B1" s="22"/>
      <c r="C1" s="22"/>
      <c r="D1" s="29"/>
      <c r="E1" s="29"/>
    </row>
    <row r="2" spans="1:5" x14ac:dyDescent="0.25">
      <c r="A2" s="29"/>
      <c r="B2" s="29"/>
      <c r="C2" s="29"/>
      <c r="D2" s="29"/>
      <c r="E2" s="29"/>
    </row>
    <row r="3" spans="1:5" ht="13" x14ac:dyDescent="0.3">
      <c r="A3" s="5" t="s">
        <v>21</v>
      </c>
      <c r="D3" s="29"/>
      <c r="E3" s="29"/>
    </row>
    <row r="4" spans="1:5" x14ac:dyDescent="0.25">
      <c r="A4" s="179" t="s">
        <v>42</v>
      </c>
      <c r="B4" s="180"/>
      <c r="C4" s="20" t="s">
        <v>20</v>
      </c>
      <c r="D4" s="29"/>
      <c r="E4" s="29"/>
    </row>
    <row r="5" spans="1:5" x14ac:dyDescent="0.25">
      <c r="A5" s="174" t="s">
        <v>27</v>
      </c>
      <c r="B5" s="175"/>
      <c r="C5" s="176">
        <v>0.11559999999999999</v>
      </c>
      <c r="D5" s="29"/>
      <c r="E5" s="29"/>
    </row>
    <row r="6" spans="1:5" x14ac:dyDescent="0.25">
      <c r="A6" s="10"/>
      <c r="B6" s="181" t="s">
        <v>28</v>
      </c>
      <c r="C6" s="177"/>
      <c r="D6" s="29"/>
      <c r="E6" s="29"/>
    </row>
    <row r="7" spans="1:5" x14ac:dyDescent="0.25">
      <c r="A7" s="11"/>
      <c r="B7" s="182"/>
      <c r="C7" s="178"/>
      <c r="D7" s="29"/>
      <c r="E7" s="29"/>
    </row>
    <row r="8" spans="1:5" x14ac:dyDescent="0.25">
      <c r="A8" s="174" t="s">
        <v>26</v>
      </c>
      <c r="B8" s="175"/>
      <c r="C8" s="176">
        <v>0.12039999999999999</v>
      </c>
      <c r="D8" s="29"/>
      <c r="E8" s="29"/>
    </row>
    <row r="9" spans="1:5" x14ac:dyDescent="0.25">
      <c r="A9" s="10"/>
      <c r="B9" s="2" t="s">
        <v>2</v>
      </c>
      <c r="C9" s="177"/>
      <c r="D9" s="29"/>
      <c r="E9" s="29"/>
    </row>
    <row r="10" spans="1:5" x14ac:dyDescent="0.25">
      <c r="A10" s="10"/>
      <c r="B10" s="2" t="s">
        <v>60</v>
      </c>
      <c r="C10" s="177"/>
      <c r="D10" s="29"/>
      <c r="E10" s="29"/>
    </row>
    <row r="11" spans="1:5" x14ac:dyDescent="0.25">
      <c r="A11" s="10"/>
      <c r="B11" s="2" t="s">
        <v>3</v>
      </c>
      <c r="C11" s="177"/>
      <c r="D11" s="29"/>
      <c r="E11" s="29"/>
    </row>
    <row r="12" spans="1:5" x14ac:dyDescent="0.25">
      <c r="A12" s="10"/>
      <c r="B12" s="2" t="s">
        <v>4</v>
      </c>
      <c r="C12" s="177"/>
      <c r="D12" s="29"/>
      <c r="E12" s="29"/>
    </row>
    <row r="13" spans="1:5" x14ac:dyDescent="0.25">
      <c r="A13" s="10"/>
      <c r="B13" s="2" t="s">
        <v>6</v>
      </c>
      <c r="C13" s="177"/>
      <c r="D13" s="29"/>
      <c r="E13" s="29"/>
    </row>
    <row r="14" spans="1:5" x14ac:dyDescent="0.25">
      <c r="A14" s="10"/>
      <c r="B14" s="2" t="s">
        <v>5</v>
      </c>
      <c r="C14" s="177"/>
      <c r="D14" s="29"/>
      <c r="E14" s="29"/>
    </row>
    <row r="15" spans="1:5" x14ac:dyDescent="0.25">
      <c r="A15" s="10"/>
      <c r="B15" s="2" t="s">
        <v>7</v>
      </c>
      <c r="C15" s="177"/>
      <c r="D15" s="29"/>
      <c r="E15" s="29"/>
    </row>
    <row r="16" spans="1:5" x14ac:dyDescent="0.25">
      <c r="A16" s="10"/>
      <c r="B16" s="2" t="s">
        <v>8</v>
      </c>
      <c r="C16" s="177"/>
      <c r="D16" s="29"/>
      <c r="E16" s="29"/>
    </row>
    <row r="17" spans="1:5" x14ac:dyDescent="0.25">
      <c r="A17" s="10"/>
      <c r="B17" s="2" t="s">
        <v>25</v>
      </c>
      <c r="C17" s="177"/>
      <c r="D17" s="29"/>
      <c r="E17" s="29"/>
    </row>
    <row r="18" spans="1:5" ht="11.25" customHeight="1" x14ac:dyDescent="0.25">
      <c r="A18" s="11"/>
      <c r="B18" s="12"/>
      <c r="C18" s="178"/>
      <c r="D18" s="29"/>
      <c r="E18" s="29"/>
    </row>
    <row r="19" spans="1:5" ht="13" x14ac:dyDescent="0.3">
      <c r="A19" s="169" t="s">
        <v>68</v>
      </c>
      <c r="B19" s="170"/>
      <c r="C19" s="42">
        <f>SUM(C5:C18)</f>
        <v>0.23599999999999999</v>
      </c>
      <c r="D19" s="29"/>
      <c r="E19" s="29"/>
    </row>
    <row r="20" spans="1:5" x14ac:dyDescent="0.25">
      <c r="A20" s="29"/>
      <c r="B20" s="29"/>
      <c r="C20" s="29"/>
      <c r="D20" s="29"/>
      <c r="E20" s="29"/>
    </row>
    <row r="21" spans="1:5" x14ac:dyDescent="0.25">
      <c r="A21" s="1" t="s">
        <v>41</v>
      </c>
      <c r="C21" s="29"/>
      <c r="D21" s="29"/>
      <c r="E21" s="29"/>
    </row>
    <row r="22" spans="1:5" x14ac:dyDescent="0.25">
      <c r="A22" s="29"/>
      <c r="B22" s="29"/>
      <c r="C22" s="29"/>
      <c r="D22" s="29"/>
      <c r="E22" s="29"/>
    </row>
    <row r="23" spans="1:5" x14ac:dyDescent="0.25">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disablePrompts="1"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A6" sqref="A6"/>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2" t="s">
        <v>34</v>
      </c>
      <c r="B1" s="22"/>
      <c r="C1" s="29"/>
      <c r="D1" s="29"/>
      <c r="E1" s="29"/>
    </row>
    <row r="2" spans="1:5" x14ac:dyDescent="0.25">
      <c r="A2" s="29"/>
      <c r="B2" s="29"/>
      <c r="C2" s="29"/>
      <c r="D2" s="29"/>
      <c r="E2" s="29"/>
    </row>
    <row r="3" spans="1:5" ht="13" x14ac:dyDescent="0.3">
      <c r="A3" s="5" t="s">
        <v>43</v>
      </c>
      <c r="C3" s="29"/>
      <c r="D3" s="29"/>
      <c r="E3" s="29"/>
    </row>
    <row r="4" spans="1:5" x14ac:dyDescent="0.25">
      <c r="A4" s="179" t="s">
        <v>19</v>
      </c>
      <c r="B4" s="180"/>
      <c r="C4" s="20" t="s">
        <v>36</v>
      </c>
      <c r="D4" s="29"/>
      <c r="E4" s="29"/>
    </row>
    <row r="5" spans="1:5" ht="126.75" customHeight="1" x14ac:dyDescent="0.25">
      <c r="A5" s="185" t="s">
        <v>279</v>
      </c>
      <c r="B5" s="184"/>
      <c r="C5" s="115">
        <v>0.1037</v>
      </c>
      <c r="D5" s="29"/>
      <c r="E5" s="29"/>
    </row>
    <row r="6" spans="1:5" x14ac:dyDescent="0.25">
      <c r="A6" s="29"/>
      <c r="B6" s="29"/>
      <c r="C6" s="29"/>
      <c r="D6" s="29"/>
      <c r="E6" s="29"/>
    </row>
    <row r="7" spans="1:5" ht="13" x14ac:dyDescent="0.3">
      <c r="A7" s="5" t="s">
        <v>62</v>
      </c>
      <c r="C7" s="29"/>
      <c r="D7" s="29"/>
      <c r="E7" s="29"/>
    </row>
    <row r="8" spans="1:5" x14ac:dyDescent="0.25">
      <c r="A8" s="179" t="s">
        <v>50</v>
      </c>
      <c r="B8" s="180"/>
      <c r="C8" s="20" t="s">
        <v>49</v>
      </c>
      <c r="D8" s="29"/>
      <c r="E8" s="29"/>
    </row>
    <row r="9" spans="1:5" x14ac:dyDescent="0.25">
      <c r="A9" s="183" t="s">
        <v>51</v>
      </c>
      <c r="B9" s="184"/>
      <c r="C9" s="115">
        <f>C5</f>
        <v>0.1037</v>
      </c>
      <c r="D9" s="29"/>
      <c r="E9" s="29"/>
    </row>
    <row r="10" spans="1:5" x14ac:dyDescent="0.25">
      <c r="A10" s="29"/>
      <c r="B10" s="29"/>
      <c r="C10" s="29"/>
      <c r="D10" s="29"/>
      <c r="E10" s="29"/>
    </row>
    <row r="11" spans="1:5" x14ac:dyDescent="0.25">
      <c r="A11" s="29"/>
      <c r="B11" s="29"/>
      <c r="C11" s="29"/>
      <c r="D11" s="29"/>
      <c r="E11" s="29"/>
    </row>
  </sheetData>
  <sheetProtection algorithmName="SHA-512" hashValue="8u5EcHCHDwY78CBgZmGbisHRnU+5zyvd6Wgqf5vPAOiyC6d+mkcko/jpooiaHUz3/peRHFIfnfmLPcQybfw45g==" saltValue="dlwmk16lOYjId9XDnRYl1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A5" sqref="A5"/>
    </sheetView>
  </sheetViews>
  <sheetFormatPr defaultColWidth="9.1796875" defaultRowHeight="12.5" x14ac:dyDescent="0.25"/>
  <cols>
    <col min="1" max="1" width="17" style="1" customWidth="1"/>
    <col min="2" max="2" width="15.54296875" style="1" customWidth="1"/>
    <col min="3" max="3" width="15.7265625" style="1" customWidth="1"/>
    <col min="4" max="16384" width="9.1796875" style="1"/>
  </cols>
  <sheetData>
    <row r="1" spans="1:6" ht="15.5" x14ac:dyDescent="0.35">
      <c r="A1" s="22" t="s">
        <v>46</v>
      </c>
      <c r="B1" s="22"/>
      <c r="C1" s="22"/>
      <c r="D1" s="29"/>
      <c r="E1" s="29"/>
      <c r="F1" s="29"/>
    </row>
    <row r="2" spans="1:6" x14ac:dyDescent="0.25">
      <c r="A2" s="29"/>
      <c r="B2" s="29"/>
      <c r="C2" s="29"/>
      <c r="D2" s="29"/>
      <c r="E2" s="29"/>
      <c r="F2" s="29"/>
    </row>
    <row r="3" spans="1:6" ht="13.5" thickBot="1" x14ac:dyDescent="0.35">
      <c r="A3" s="5" t="s">
        <v>52</v>
      </c>
      <c r="E3" s="29"/>
      <c r="F3" s="29"/>
    </row>
    <row r="4" spans="1:6" ht="25" x14ac:dyDescent="0.25">
      <c r="A4" s="25" t="s">
        <v>53</v>
      </c>
      <c r="B4" s="57" t="s">
        <v>80</v>
      </c>
      <c r="C4" s="57" t="s">
        <v>81</v>
      </c>
      <c r="D4" s="29"/>
      <c r="E4" s="29"/>
      <c r="F4" s="29"/>
    </row>
    <row r="5" spans="1:6" x14ac:dyDescent="0.25">
      <c r="A5" s="26" t="str">
        <f>'Direct Staffing'!B10</f>
        <v>Face to Face 1:10</v>
      </c>
      <c r="B5" s="27">
        <f>ROUND(20.02/120,9)</f>
        <v>0.166833333</v>
      </c>
      <c r="C5" s="28">
        <f>ROUND(((1+1/(VLOOKUP(A5,'Direct Staffing'!H3:K13,2,FALSE)))*B5),9)</f>
        <v>0.197864333</v>
      </c>
      <c r="D5" s="29"/>
      <c r="E5" s="29"/>
      <c r="F5" s="29"/>
    </row>
    <row r="6" spans="1:6" x14ac:dyDescent="0.25">
      <c r="A6" s="29"/>
      <c r="B6" s="29"/>
      <c r="C6" s="29"/>
      <c r="D6" s="29"/>
      <c r="E6" s="29"/>
      <c r="F6" s="29"/>
    </row>
    <row r="7" spans="1:6" x14ac:dyDescent="0.25">
      <c r="A7" s="29"/>
      <c r="B7" s="29"/>
      <c r="C7" s="29"/>
      <c r="D7" s="29"/>
      <c r="E7" s="29"/>
      <c r="F7" s="29"/>
    </row>
  </sheetData>
  <sheetProtection algorithmName="SHA-512" hashValue="P8m6TJR5D+yxDemlAAvVWFrhplRk/0qedZHs9/WMjkYQqTGwP443gBIXMfzXNQI3Yqi2VB6Lr7xYtEvqK/W98A==" saltValue="BbRyd67N9TEOxJ8NrtOTTQ==" spinCount="100000"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2" t="s">
        <v>63</v>
      </c>
      <c r="B1" s="22"/>
      <c r="C1" s="22"/>
      <c r="D1" s="29"/>
      <c r="E1" s="29"/>
      <c r="F1" s="29"/>
      <c r="G1" s="29"/>
    </row>
    <row r="2" spans="1:7" x14ac:dyDescent="0.25">
      <c r="A2" s="29"/>
      <c r="B2" s="29"/>
      <c r="C2" s="29"/>
      <c r="D2" s="29"/>
      <c r="E2" s="29"/>
      <c r="F2" s="29"/>
      <c r="G2" s="29"/>
    </row>
    <row r="3" spans="1:7" ht="13" x14ac:dyDescent="0.3">
      <c r="A3" s="89" t="s">
        <v>64</v>
      </c>
      <c r="B3" s="89"/>
      <c r="C3" s="89"/>
      <c r="D3" s="89"/>
      <c r="E3" s="89"/>
      <c r="F3" s="89"/>
      <c r="G3" s="29"/>
    </row>
    <row r="4" spans="1:7" ht="13" x14ac:dyDescent="0.3">
      <c r="A4" s="190" t="s">
        <v>10</v>
      </c>
      <c r="B4" s="190"/>
      <c r="C4" s="190"/>
      <c r="D4" s="190"/>
      <c r="E4" s="21" t="s">
        <v>22</v>
      </c>
      <c r="F4" s="29"/>
      <c r="G4" s="29"/>
    </row>
    <row r="5" spans="1:7" ht="12" customHeight="1" x14ac:dyDescent="0.25">
      <c r="A5" s="191" t="s">
        <v>58</v>
      </c>
      <c r="B5" s="191"/>
      <c r="C5" s="191"/>
      <c r="D5" s="191"/>
      <c r="E5" s="43">
        <v>0.13250000000000001</v>
      </c>
      <c r="F5" s="29"/>
      <c r="G5" s="29"/>
    </row>
    <row r="6" spans="1:7" x14ac:dyDescent="0.25">
      <c r="A6" s="191" t="s">
        <v>59</v>
      </c>
      <c r="B6" s="191"/>
      <c r="C6" s="191"/>
      <c r="D6" s="191"/>
      <c r="E6" s="43">
        <v>1.7999999999999999E-2</v>
      </c>
      <c r="F6" s="29"/>
      <c r="G6" s="29"/>
    </row>
    <row r="7" spans="1:7" x14ac:dyDescent="0.25">
      <c r="A7" s="186" t="s">
        <v>65</v>
      </c>
      <c r="B7" s="187"/>
      <c r="C7" s="187"/>
      <c r="D7" s="188"/>
      <c r="E7" s="43">
        <v>9.4E-2</v>
      </c>
      <c r="F7" s="29"/>
      <c r="G7" s="29"/>
    </row>
    <row r="8" spans="1:7" ht="13" x14ac:dyDescent="0.3">
      <c r="A8" s="189" t="s">
        <v>66</v>
      </c>
      <c r="B8" s="189"/>
      <c r="C8" s="189"/>
      <c r="D8" s="189"/>
      <c r="E8" s="42">
        <f>SUM(E5:E7)</f>
        <v>0.2445</v>
      </c>
      <c r="F8" s="29"/>
      <c r="G8" s="29"/>
    </row>
    <row r="9" spans="1:7" x14ac:dyDescent="0.25">
      <c r="A9" s="29"/>
      <c r="B9" s="29"/>
      <c r="C9" s="29"/>
      <c r="D9" s="29"/>
      <c r="E9" s="29"/>
      <c r="F9" s="29"/>
      <c r="G9" s="29"/>
    </row>
    <row r="10" spans="1:7" x14ac:dyDescent="0.25">
      <c r="C10" s="29"/>
      <c r="D10" s="29"/>
      <c r="E10" s="29"/>
      <c r="F10" s="29"/>
      <c r="G10" s="29"/>
    </row>
    <row r="11" spans="1:7" x14ac:dyDescent="0.25">
      <c r="A11" s="29"/>
      <c r="B11" s="29"/>
      <c r="C11" s="29"/>
      <c r="D11" s="29"/>
      <c r="E11" s="29"/>
      <c r="F11" s="29"/>
      <c r="G11" s="29"/>
    </row>
    <row r="12" spans="1:7" x14ac:dyDescent="0.25">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J137" sqref="J137"/>
    </sheetView>
  </sheetViews>
  <sheetFormatPr defaultRowHeight="12.5" x14ac:dyDescent="0.25"/>
  <cols>
    <col min="1" max="1" width="29" customWidth="1"/>
    <col min="2" max="2" width="17.453125" customWidth="1"/>
    <col min="3" max="3" width="20" customWidth="1"/>
    <col min="4" max="5" width="9.1796875" customWidth="1"/>
    <col min="6" max="6" width="5.54296875" style="91" bestFit="1" customWidth="1"/>
  </cols>
  <sheetData>
    <row r="3" spans="1:6" ht="13" x14ac:dyDescent="0.3">
      <c r="A3" s="5" t="s">
        <v>110</v>
      </c>
      <c r="B3" s="61"/>
      <c r="C3" s="61"/>
      <c r="D3" s="61"/>
    </row>
    <row r="4" spans="1:6" x14ac:dyDescent="0.25">
      <c r="A4" s="49" t="s">
        <v>111</v>
      </c>
      <c r="B4" s="192" t="s">
        <v>112</v>
      </c>
      <c r="C4" s="193"/>
      <c r="D4" s="194"/>
    </row>
    <row r="5" spans="1:6" x14ac:dyDescent="0.25">
      <c r="A5" s="49" t="s">
        <v>113</v>
      </c>
      <c r="B5" s="195" t="str">
        <f>INDEX($C$10:$C$108,MATCH(B4:D4,B10:B108,0))</f>
        <v>Unspecified Region</v>
      </c>
      <c r="C5" s="196"/>
      <c r="D5" s="197"/>
    </row>
    <row r="7" spans="1:6" hidden="1" x14ac:dyDescent="0.25">
      <c r="A7" t="s">
        <v>114</v>
      </c>
      <c r="B7" t="str">
        <f>INDEX($D$10:$D$108,MATCH(B4:D4,B10:B108,0))</f>
        <v>-</v>
      </c>
    </row>
    <row r="8" spans="1:6" hidden="1" x14ac:dyDescent="0.25"/>
    <row r="9" spans="1:6" ht="14.5" hidden="1" x14ac:dyDescent="0.25">
      <c r="B9" s="92" t="s">
        <v>115</v>
      </c>
      <c r="C9" s="92" t="s">
        <v>116</v>
      </c>
      <c r="D9" s="93" t="s">
        <v>114</v>
      </c>
      <c r="F9"/>
    </row>
    <row r="10" spans="1:6" ht="14.5" hidden="1" x14ac:dyDescent="0.25">
      <c r="B10" s="94" t="s">
        <v>112</v>
      </c>
      <c r="C10" s="94" t="s">
        <v>117</v>
      </c>
      <c r="D10" s="95" t="s">
        <v>118</v>
      </c>
      <c r="F10"/>
    </row>
    <row r="11" spans="1:6" ht="14.5" hidden="1" x14ac:dyDescent="0.25">
      <c r="B11" s="96" t="s">
        <v>119</v>
      </c>
      <c r="C11" s="96" t="s">
        <v>120</v>
      </c>
      <c r="D11" s="97">
        <v>0.97299999999999998</v>
      </c>
      <c r="F11"/>
    </row>
    <row r="12" spans="1:6" ht="14.5" hidden="1" x14ac:dyDescent="0.25">
      <c r="B12" s="96" t="s">
        <v>121</v>
      </c>
      <c r="C12" s="96" t="s">
        <v>122</v>
      </c>
      <c r="D12" s="97">
        <v>1.0129999999999999</v>
      </c>
      <c r="F12"/>
    </row>
    <row r="13" spans="1:6" ht="14.5" hidden="1" x14ac:dyDescent="0.25">
      <c r="B13" s="96" t="s">
        <v>123</v>
      </c>
      <c r="C13" s="96" t="s">
        <v>124</v>
      </c>
      <c r="D13" s="97">
        <v>1.0069999999999999</v>
      </c>
      <c r="F13"/>
    </row>
    <row r="14" spans="1:6" ht="14.5" hidden="1" x14ac:dyDescent="0.25">
      <c r="B14" s="96" t="s">
        <v>125</v>
      </c>
      <c r="C14" s="96" t="s">
        <v>124</v>
      </c>
      <c r="D14" s="97">
        <v>1.0069999999999999</v>
      </c>
      <c r="F14"/>
    </row>
    <row r="15" spans="1:6" ht="14.5" hidden="1" x14ac:dyDescent="0.25">
      <c r="B15" s="96" t="s">
        <v>126</v>
      </c>
      <c r="C15" s="96" t="s">
        <v>127</v>
      </c>
      <c r="D15" s="97">
        <v>0.94599999999999995</v>
      </c>
      <c r="F15"/>
    </row>
    <row r="16" spans="1:6" ht="14.5" hidden="1" x14ac:dyDescent="0.25">
      <c r="B16" s="96" t="s">
        <v>128</v>
      </c>
      <c r="C16" s="98" t="s">
        <v>129</v>
      </c>
      <c r="D16" s="97">
        <v>0.97899999999999998</v>
      </c>
      <c r="F16"/>
    </row>
    <row r="17" spans="2:6" ht="14.5" hidden="1" x14ac:dyDescent="0.25">
      <c r="B17" s="96" t="s">
        <v>130</v>
      </c>
      <c r="C17" s="96" t="s">
        <v>131</v>
      </c>
      <c r="D17" s="97">
        <v>1.0429999999999999</v>
      </c>
      <c r="F17"/>
    </row>
    <row r="18" spans="2:6" ht="14.5" hidden="1" x14ac:dyDescent="0.25">
      <c r="B18" s="96" t="s">
        <v>132</v>
      </c>
      <c r="C18" s="98" t="s">
        <v>133</v>
      </c>
      <c r="D18" s="97">
        <v>0.95</v>
      </c>
      <c r="F18"/>
    </row>
    <row r="19" spans="2:6" ht="14.5" hidden="1" x14ac:dyDescent="0.25">
      <c r="B19" s="96" t="s">
        <v>134</v>
      </c>
      <c r="C19" s="98" t="s">
        <v>135</v>
      </c>
      <c r="D19" s="97">
        <v>0.95</v>
      </c>
      <c r="F19"/>
    </row>
    <row r="20" spans="2:6" ht="14.5" hidden="1" x14ac:dyDescent="0.25">
      <c r="B20" s="96" t="s">
        <v>136</v>
      </c>
      <c r="C20" s="96" t="s">
        <v>122</v>
      </c>
      <c r="D20" s="97">
        <v>1.0129999999999999</v>
      </c>
      <c r="F20"/>
    </row>
    <row r="21" spans="2:6" ht="14.5" hidden="1" x14ac:dyDescent="0.25">
      <c r="B21" s="96" t="s">
        <v>137</v>
      </c>
      <c r="C21" s="96" t="s">
        <v>124</v>
      </c>
      <c r="D21" s="97">
        <v>1.0069999999999999</v>
      </c>
      <c r="F21"/>
    </row>
    <row r="22" spans="2:6" ht="14.5" hidden="1" x14ac:dyDescent="0.25">
      <c r="B22" s="96" t="s">
        <v>138</v>
      </c>
      <c r="C22" s="98" t="s">
        <v>129</v>
      </c>
      <c r="D22" s="97">
        <v>0.97899999999999998</v>
      </c>
      <c r="F22"/>
    </row>
    <row r="23" spans="2:6" ht="14.5" hidden="1" x14ac:dyDescent="0.25">
      <c r="B23" s="96" t="s">
        <v>139</v>
      </c>
      <c r="C23" s="98" t="s">
        <v>122</v>
      </c>
      <c r="D23" s="97">
        <v>1.0129999999999999</v>
      </c>
      <c r="F23"/>
    </row>
    <row r="24" spans="2:6" ht="14.5" hidden="1" x14ac:dyDescent="0.25">
      <c r="B24" s="96" t="s">
        <v>140</v>
      </c>
      <c r="C24" s="98" t="s">
        <v>141</v>
      </c>
      <c r="D24" s="97">
        <v>0.99099999999999999</v>
      </c>
      <c r="F24"/>
    </row>
    <row r="25" spans="2:6" ht="14.5" hidden="1" x14ac:dyDescent="0.25">
      <c r="B25" s="96" t="s">
        <v>142</v>
      </c>
      <c r="C25" s="96" t="s">
        <v>124</v>
      </c>
      <c r="D25" s="97">
        <v>1.0069999999999999</v>
      </c>
      <c r="F25"/>
    </row>
    <row r="26" spans="2:6" ht="14.5" hidden="1" x14ac:dyDescent="0.25">
      <c r="B26" s="96" t="s">
        <v>143</v>
      </c>
      <c r="C26" s="98" t="s">
        <v>120</v>
      </c>
      <c r="D26" s="97">
        <v>0.97299999999999998</v>
      </c>
      <c r="F26"/>
    </row>
    <row r="27" spans="2:6" ht="14.5" hidden="1" x14ac:dyDescent="0.25">
      <c r="B27" s="96" t="s">
        <v>144</v>
      </c>
      <c r="C27" s="98" t="s">
        <v>129</v>
      </c>
      <c r="D27" s="97">
        <v>0.97899999999999998</v>
      </c>
      <c r="F27"/>
    </row>
    <row r="28" spans="2:6" ht="14.5" hidden="1" x14ac:dyDescent="0.25">
      <c r="B28" s="96" t="s">
        <v>145</v>
      </c>
      <c r="C28" s="96" t="s">
        <v>124</v>
      </c>
      <c r="D28" s="97">
        <v>1.0069999999999999</v>
      </c>
      <c r="F28"/>
    </row>
    <row r="29" spans="2:6" ht="14.5" hidden="1" x14ac:dyDescent="0.25">
      <c r="B29" s="96" t="s">
        <v>146</v>
      </c>
      <c r="C29" s="96" t="s">
        <v>122</v>
      </c>
      <c r="D29" s="97">
        <v>1.0129999999999999</v>
      </c>
      <c r="F29"/>
    </row>
    <row r="30" spans="2:6" ht="14.5" hidden="1" x14ac:dyDescent="0.25">
      <c r="B30" s="96" t="s">
        <v>147</v>
      </c>
      <c r="C30" s="98" t="s">
        <v>148</v>
      </c>
      <c r="D30" s="97">
        <v>1.0469999999999999</v>
      </c>
      <c r="F30"/>
    </row>
    <row r="31" spans="2:6" ht="14.5" hidden="1" x14ac:dyDescent="0.25">
      <c r="B31" s="96" t="s">
        <v>149</v>
      </c>
      <c r="C31" s="96" t="s">
        <v>124</v>
      </c>
      <c r="D31" s="97">
        <v>1.0069999999999999</v>
      </c>
      <c r="F31"/>
    </row>
    <row r="32" spans="2:6" ht="14.5" hidden="1" x14ac:dyDescent="0.25">
      <c r="B32" s="96" t="s">
        <v>150</v>
      </c>
      <c r="C32" s="98" t="s">
        <v>133</v>
      </c>
      <c r="D32" s="97">
        <v>0.95</v>
      </c>
      <c r="F32"/>
    </row>
    <row r="33" spans="2:6" ht="14.5" hidden="1" x14ac:dyDescent="0.25">
      <c r="B33" s="96" t="s">
        <v>151</v>
      </c>
      <c r="C33" s="98" t="s">
        <v>148</v>
      </c>
      <c r="D33" s="97">
        <v>1.0469999999999999</v>
      </c>
      <c r="F33"/>
    </row>
    <row r="34" spans="2:6" ht="14.5" hidden="1" x14ac:dyDescent="0.25">
      <c r="B34" s="96" t="s">
        <v>152</v>
      </c>
      <c r="C34" s="98" t="s">
        <v>133</v>
      </c>
      <c r="D34" s="97">
        <v>0.95</v>
      </c>
      <c r="F34"/>
    </row>
    <row r="35" spans="2:6" ht="14.5" hidden="1" x14ac:dyDescent="0.25">
      <c r="B35" s="96" t="s">
        <v>153</v>
      </c>
      <c r="C35" s="98" t="s">
        <v>133</v>
      </c>
      <c r="D35" s="97">
        <v>0.95</v>
      </c>
      <c r="F35"/>
    </row>
    <row r="36" spans="2:6" ht="14.5" hidden="1" x14ac:dyDescent="0.25">
      <c r="B36" s="96" t="s">
        <v>154</v>
      </c>
      <c r="C36" s="96" t="s">
        <v>124</v>
      </c>
      <c r="D36" s="97">
        <v>1.0069999999999999</v>
      </c>
      <c r="F36"/>
    </row>
    <row r="37" spans="2:6" ht="14.5" hidden="1" x14ac:dyDescent="0.25">
      <c r="B37" s="96" t="s">
        <v>155</v>
      </c>
      <c r="C37" s="96" t="s">
        <v>122</v>
      </c>
      <c r="D37" s="97">
        <v>1.0129999999999999</v>
      </c>
      <c r="F37"/>
    </row>
    <row r="38" spans="2:6" ht="14.5" hidden="1" x14ac:dyDescent="0.25">
      <c r="B38" s="96" t="s">
        <v>156</v>
      </c>
      <c r="C38" s="98" t="s">
        <v>157</v>
      </c>
      <c r="D38" s="97">
        <v>1.034</v>
      </c>
      <c r="F38"/>
    </row>
    <row r="39" spans="2:6" ht="14.5" hidden="1" x14ac:dyDescent="0.25">
      <c r="B39" s="96" t="s">
        <v>158</v>
      </c>
      <c r="C39" s="96" t="s">
        <v>124</v>
      </c>
      <c r="D39" s="97">
        <v>1.0069999999999999</v>
      </c>
      <c r="F39"/>
    </row>
    <row r="40" spans="2:6" ht="14.5" hidden="1" x14ac:dyDescent="0.25">
      <c r="B40" s="96" t="s">
        <v>159</v>
      </c>
      <c r="C40" s="98" t="s">
        <v>122</v>
      </c>
      <c r="D40" s="97">
        <v>1.0129999999999999</v>
      </c>
      <c r="F40"/>
    </row>
    <row r="41" spans="2:6" ht="14.5" hidden="1" x14ac:dyDescent="0.25">
      <c r="B41" s="96" t="s">
        <v>160</v>
      </c>
      <c r="C41" s="98" t="s">
        <v>120</v>
      </c>
      <c r="D41" s="97">
        <v>0.97299999999999998</v>
      </c>
      <c r="F41"/>
    </row>
    <row r="42" spans="2:6" ht="14.5" hidden="1" x14ac:dyDescent="0.25">
      <c r="B42" s="96" t="s">
        <v>161</v>
      </c>
      <c r="C42" s="98" t="s">
        <v>129</v>
      </c>
      <c r="D42" s="97">
        <v>0.97899999999999998</v>
      </c>
      <c r="F42"/>
    </row>
    <row r="43" spans="2:6" ht="14.5" hidden="1" x14ac:dyDescent="0.25">
      <c r="B43" s="96" t="s">
        <v>162</v>
      </c>
      <c r="C43" s="98" t="s">
        <v>120</v>
      </c>
      <c r="D43" s="97">
        <v>0.97299999999999998</v>
      </c>
      <c r="F43"/>
    </row>
    <row r="44" spans="2:6" ht="14.5" hidden="1" x14ac:dyDescent="0.25">
      <c r="B44" s="96" t="s">
        <v>163</v>
      </c>
      <c r="C44" s="98" t="s">
        <v>129</v>
      </c>
      <c r="D44" s="97">
        <v>0.97899999999999998</v>
      </c>
      <c r="F44"/>
    </row>
    <row r="45" spans="2:6" ht="14.5" hidden="1" x14ac:dyDescent="0.25">
      <c r="B45" s="96" t="s">
        <v>164</v>
      </c>
      <c r="C45" s="96" t="s">
        <v>124</v>
      </c>
      <c r="D45" s="97">
        <v>1.0069999999999999</v>
      </c>
      <c r="F45"/>
    </row>
    <row r="46" spans="2:6" ht="14.5" hidden="1" x14ac:dyDescent="0.25">
      <c r="B46" s="96" t="s">
        <v>165</v>
      </c>
      <c r="C46" s="98" t="s">
        <v>120</v>
      </c>
      <c r="D46" s="97">
        <v>0.97299999999999998</v>
      </c>
      <c r="F46"/>
    </row>
    <row r="47" spans="2:6" ht="14.5" hidden="1" x14ac:dyDescent="0.25">
      <c r="B47" s="96" t="s">
        <v>166</v>
      </c>
      <c r="C47" s="98" t="s">
        <v>129</v>
      </c>
      <c r="D47" s="97">
        <v>0.97899999999999998</v>
      </c>
      <c r="F47"/>
    </row>
    <row r="48" spans="2:6" ht="14.5" hidden="1" x14ac:dyDescent="0.25">
      <c r="B48" s="96" t="s">
        <v>167</v>
      </c>
      <c r="C48" s="98" t="s">
        <v>120</v>
      </c>
      <c r="D48" s="97">
        <v>0.97299999999999998</v>
      </c>
      <c r="F48"/>
    </row>
    <row r="49" spans="2:6" ht="14.5" hidden="1" x14ac:dyDescent="0.25">
      <c r="B49" s="96" t="s">
        <v>168</v>
      </c>
      <c r="C49" s="96" t="s">
        <v>124</v>
      </c>
      <c r="D49" s="97">
        <v>1.0069999999999999</v>
      </c>
      <c r="F49"/>
    </row>
    <row r="50" spans="2:6" ht="14.5" hidden="1" x14ac:dyDescent="0.25">
      <c r="B50" s="96" t="s">
        <v>169</v>
      </c>
      <c r="C50" s="98" t="s">
        <v>122</v>
      </c>
      <c r="D50" s="97">
        <v>1.0129999999999999</v>
      </c>
      <c r="F50"/>
    </row>
    <row r="51" spans="2:6" ht="14.5" hidden="1" x14ac:dyDescent="0.25">
      <c r="B51" s="96" t="s">
        <v>170</v>
      </c>
      <c r="C51" s="98" t="s">
        <v>129</v>
      </c>
      <c r="D51" s="97">
        <v>0.97899999999999998</v>
      </c>
      <c r="F51"/>
    </row>
    <row r="52" spans="2:6" ht="14.5" hidden="1" x14ac:dyDescent="0.25">
      <c r="B52" s="96" t="s">
        <v>171</v>
      </c>
      <c r="C52" s="98" t="s">
        <v>129</v>
      </c>
      <c r="D52" s="97">
        <v>0.97899999999999998</v>
      </c>
      <c r="F52"/>
    </row>
    <row r="53" spans="2:6" ht="14.5" hidden="1" x14ac:dyDescent="0.25">
      <c r="B53" s="96" t="s">
        <v>175</v>
      </c>
      <c r="C53" s="98" t="s">
        <v>129</v>
      </c>
      <c r="D53" s="97">
        <v>0.97899999999999998</v>
      </c>
      <c r="F53"/>
    </row>
    <row r="54" spans="2:6" ht="14.5" hidden="1" x14ac:dyDescent="0.25">
      <c r="B54" s="96" t="s">
        <v>172</v>
      </c>
      <c r="C54" s="96" t="s">
        <v>124</v>
      </c>
      <c r="D54" s="97">
        <v>1.0069999999999999</v>
      </c>
      <c r="F54"/>
    </row>
    <row r="55" spans="2:6" ht="14.5" hidden="1" x14ac:dyDescent="0.25">
      <c r="B55" s="96" t="s">
        <v>173</v>
      </c>
      <c r="C55" s="96" t="s">
        <v>124</v>
      </c>
      <c r="D55" s="97">
        <v>1.0069999999999999</v>
      </c>
      <c r="F55"/>
    </row>
    <row r="56" spans="2:6" ht="14.5" hidden="1" x14ac:dyDescent="0.25">
      <c r="B56" s="96" t="s">
        <v>174</v>
      </c>
      <c r="C56" s="98" t="s">
        <v>133</v>
      </c>
      <c r="D56" s="97">
        <v>0.95</v>
      </c>
      <c r="F56"/>
    </row>
    <row r="57" spans="2:6" ht="14.5" hidden="1" x14ac:dyDescent="0.25">
      <c r="B57" s="96" t="s">
        <v>176</v>
      </c>
      <c r="C57" s="98" t="s">
        <v>129</v>
      </c>
      <c r="D57" s="97">
        <v>0.97899999999999998</v>
      </c>
      <c r="F57"/>
    </row>
    <row r="58" spans="2:6" ht="14.5" hidden="1" x14ac:dyDescent="0.25">
      <c r="B58" s="96" t="s">
        <v>177</v>
      </c>
      <c r="C58" s="98" t="s">
        <v>122</v>
      </c>
      <c r="D58" s="97">
        <v>1.0129999999999999</v>
      </c>
      <c r="F58"/>
    </row>
    <row r="59" spans="2:6" ht="14.5" hidden="1" x14ac:dyDescent="0.25">
      <c r="B59" s="96" t="s">
        <v>178</v>
      </c>
      <c r="C59" s="96" t="s">
        <v>124</v>
      </c>
      <c r="D59" s="97">
        <v>1.0069999999999999</v>
      </c>
      <c r="F59"/>
    </row>
    <row r="60" spans="2:6" ht="14.5" hidden="1" x14ac:dyDescent="0.25">
      <c r="B60" s="96" t="s">
        <v>179</v>
      </c>
      <c r="C60" s="98" t="s">
        <v>133</v>
      </c>
      <c r="D60" s="97">
        <v>0.95</v>
      </c>
      <c r="F60"/>
    </row>
    <row r="61" spans="2:6" ht="14.5" hidden="1" x14ac:dyDescent="0.25">
      <c r="B61" s="96" t="s">
        <v>180</v>
      </c>
      <c r="C61" s="98" t="s">
        <v>129</v>
      </c>
      <c r="D61" s="97">
        <v>0.97899999999999998</v>
      </c>
      <c r="F61"/>
    </row>
    <row r="62" spans="2:6" ht="14.5" hidden="1" x14ac:dyDescent="0.25">
      <c r="B62" s="96" t="s">
        <v>181</v>
      </c>
      <c r="C62" s="98" t="s">
        <v>131</v>
      </c>
      <c r="D62" s="97">
        <v>1.0429999999999999</v>
      </c>
      <c r="F62"/>
    </row>
    <row r="63" spans="2:6" ht="14.5" hidden="1" x14ac:dyDescent="0.25">
      <c r="B63" s="96" t="s">
        <v>182</v>
      </c>
      <c r="C63" s="98" t="s">
        <v>129</v>
      </c>
      <c r="D63" s="97">
        <v>0.97899999999999998</v>
      </c>
      <c r="F63"/>
    </row>
    <row r="64" spans="2:6" ht="14.5" hidden="1" x14ac:dyDescent="0.25">
      <c r="B64" s="96" t="s">
        <v>183</v>
      </c>
      <c r="C64" s="96" t="s">
        <v>124</v>
      </c>
      <c r="D64" s="97">
        <v>1.0069999999999999</v>
      </c>
      <c r="F64"/>
    </row>
    <row r="65" spans="2:6" ht="14.5" hidden="1" x14ac:dyDescent="0.25">
      <c r="B65" s="96" t="s">
        <v>184</v>
      </c>
      <c r="C65" s="98" t="s">
        <v>148</v>
      </c>
      <c r="D65" s="97">
        <v>1.0469999999999999</v>
      </c>
      <c r="F65"/>
    </row>
    <row r="66" spans="2:6" ht="14.5" hidden="1" x14ac:dyDescent="0.25">
      <c r="B66" s="96" t="s">
        <v>185</v>
      </c>
      <c r="C66" s="96" t="s">
        <v>124</v>
      </c>
      <c r="D66" s="97">
        <v>1.0069999999999999</v>
      </c>
      <c r="F66"/>
    </row>
    <row r="67" spans="2:6" ht="14.5" hidden="1" x14ac:dyDescent="0.25">
      <c r="B67" s="96" t="s">
        <v>186</v>
      </c>
      <c r="C67" s="96" t="s">
        <v>124</v>
      </c>
      <c r="D67" s="97">
        <v>1.0069999999999999</v>
      </c>
      <c r="F67"/>
    </row>
    <row r="68" spans="2:6" ht="14.5" hidden="1" x14ac:dyDescent="0.25">
      <c r="B68" s="96" t="s">
        <v>187</v>
      </c>
      <c r="C68" s="98" t="s">
        <v>120</v>
      </c>
      <c r="D68" s="97">
        <v>0.97299999999999998</v>
      </c>
      <c r="F68"/>
    </row>
    <row r="69" spans="2:6" ht="14.5" hidden="1" x14ac:dyDescent="0.25">
      <c r="B69" s="96" t="s">
        <v>188</v>
      </c>
      <c r="C69" s="98" t="s">
        <v>129</v>
      </c>
      <c r="D69" s="97">
        <v>0.97899999999999998</v>
      </c>
      <c r="F69"/>
    </row>
    <row r="70" spans="2:6" ht="14.5" hidden="1" x14ac:dyDescent="0.25">
      <c r="B70" s="96" t="s">
        <v>189</v>
      </c>
      <c r="C70" s="98" t="s">
        <v>190</v>
      </c>
      <c r="D70" s="97">
        <v>0.99099999999999999</v>
      </c>
      <c r="F70"/>
    </row>
    <row r="71" spans="2:6" ht="14.5" hidden="1" x14ac:dyDescent="0.25">
      <c r="B71" s="96" t="s">
        <v>191</v>
      </c>
      <c r="C71" s="96" t="s">
        <v>124</v>
      </c>
      <c r="D71" s="97">
        <v>1.0069999999999999</v>
      </c>
      <c r="F71"/>
    </row>
    <row r="72" spans="2:6" ht="14.5" hidden="1" x14ac:dyDescent="0.25">
      <c r="B72" s="96" t="s">
        <v>192</v>
      </c>
      <c r="C72" s="96" t="s">
        <v>122</v>
      </c>
      <c r="D72" s="97">
        <v>1.0129999999999999</v>
      </c>
      <c r="F72"/>
    </row>
    <row r="73" spans="2:6" ht="14.5" hidden="1" x14ac:dyDescent="0.25">
      <c r="B73" s="96" t="s">
        <v>193</v>
      </c>
      <c r="C73" s="96" t="s">
        <v>124</v>
      </c>
      <c r="D73" s="97">
        <v>1.0069999999999999</v>
      </c>
      <c r="F73"/>
    </row>
    <row r="74" spans="2:6" ht="14.5" hidden="1" x14ac:dyDescent="0.25">
      <c r="B74" s="96" t="s">
        <v>194</v>
      </c>
      <c r="C74" s="98" t="s">
        <v>129</v>
      </c>
      <c r="D74" s="97">
        <v>0.97899999999999998</v>
      </c>
      <c r="F74"/>
    </row>
    <row r="75" spans="2:6" ht="14.5" hidden="1" x14ac:dyDescent="0.25">
      <c r="B75" s="96" t="s">
        <v>195</v>
      </c>
      <c r="C75" s="98" t="s">
        <v>129</v>
      </c>
      <c r="D75" s="97">
        <v>0.97899999999999998</v>
      </c>
      <c r="F75"/>
    </row>
    <row r="76" spans="2:6" ht="14.5" hidden="1" x14ac:dyDescent="0.25">
      <c r="B76" s="96" t="s">
        <v>196</v>
      </c>
      <c r="C76" s="98" t="s">
        <v>133</v>
      </c>
      <c r="D76" s="97">
        <v>0.95</v>
      </c>
      <c r="F76"/>
    </row>
    <row r="77" spans="2:6" ht="14.5" hidden="1" x14ac:dyDescent="0.25">
      <c r="B77" s="96" t="s">
        <v>197</v>
      </c>
      <c r="C77" s="98" t="s">
        <v>129</v>
      </c>
      <c r="D77" s="97">
        <v>0.97899999999999998</v>
      </c>
      <c r="F77"/>
    </row>
    <row r="78" spans="2:6" ht="14.5" hidden="1" x14ac:dyDescent="0.25">
      <c r="B78" s="96" t="s">
        <v>198</v>
      </c>
      <c r="C78" s="96" t="s">
        <v>124</v>
      </c>
      <c r="D78" s="97">
        <v>1.0069999999999999</v>
      </c>
      <c r="F78"/>
    </row>
    <row r="79" spans="2:6" ht="14.5" hidden="1" x14ac:dyDescent="0.25">
      <c r="B79" s="96" t="s">
        <v>202</v>
      </c>
      <c r="C79" s="98" t="s">
        <v>135</v>
      </c>
      <c r="D79" s="97">
        <v>0.95</v>
      </c>
      <c r="F79"/>
    </row>
    <row r="80" spans="2:6" ht="14.5" hidden="1" x14ac:dyDescent="0.25">
      <c r="B80" s="96" t="s">
        <v>199</v>
      </c>
      <c r="C80" s="96" t="s">
        <v>122</v>
      </c>
      <c r="D80" s="97">
        <v>1.0129999999999999</v>
      </c>
      <c r="F80"/>
    </row>
    <row r="81" spans="2:6" ht="14.5" hidden="1" x14ac:dyDescent="0.25">
      <c r="B81" s="96" t="s">
        <v>200</v>
      </c>
      <c r="C81" s="98" t="s">
        <v>122</v>
      </c>
      <c r="D81" s="97">
        <v>1.0129999999999999</v>
      </c>
      <c r="F81"/>
    </row>
    <row r="82" spans="2:6" ht="14.5" hidden="1" x14ac:dyDescent="0.25">
      <c r="B82" s="96" t="s">
        <v>201</v>
      </c>
      <c r="C82" s="98" t="s">
        <v>122</v>
      </c>
      <c r="D82" s="97">
        <v>1.0129999999999999</v>
      </c>
      <c r="F82"/>
    </row>
    <row r="83" spans="2:6" ht="14.5" hidden="1" x14ac:dyDescent="0.25">
      <c r="B83" s="96" t="s">
        <v>203</v>
      </c>
      <c r="C83" s="98" t="s">
        <v>127</v>
      </c>
      <c r="D83" s="97">
        <v>0.94599999999999995</v>
      </c>
      <c r="F83"/>
    </row>
    <row r="84" spans="2:6" ht="14.5" hidden="1" x14ac:dyDescent="0.25">
      <c r="B84" s="96" t="s">
        <v>204</v>
      </c>
      <c r="C84" s="98" t="s">
        <v>133</v>
      </c>
      <c r="D84" s="97">
        <v>0.95</v>
      </c>
      <c r="F84"/>
    </row>
    <row r="85" spans="2:6" ht="14.5" hidden="1" x14ac:dyDescent="0.25">
      <c r="B85" s="96" t="s">
        <v>205</v>
      </c>
      <c r="C85" s="96" t="s">
        <v>124</v>
      </c>
      <c r="D85" s="97">
        <v>1.0069999999999999</v>
      </c>
      <c r="F85"/>
    </row>
    <row r="86" spans="2:6" ht="14.5" hidden="1" x14ac:dyDescent="0.25">
      <c r="B86" s="96" t="s">
        <v>206</v>
      </c>
      <c r="C86" s="98" t="s">
        <v>129</v>
      </c>
      <c r="D86" s="97">
        <v>0.97899999999999998</v>
      </c>
      <c r="F86"/>
    </row>
    <row r="87" spans="2:6" ht="14.5" hidden="1" x14ac:dyDescent="0.25">
      <c r="B87" s="96" t="s">
        <v>207</v>
      </c>
      <c r="C87" s="96" t="s">
        <v>124</v>
      </c>
      <c r="D87" s="97">
        <v>1.0069999999999999</v>
      </c>
      <c r="F87"/>
    </row>
    <row r="88" spans="2:6" ht="14.5" hidden="1" x14ac:dyDescent="0.25">
      <c r="B88" s="96" t="s">
        <v>208</v>
      </c>
      <c r="C88" s="96" t="s">
        <v>124</v>
      </c>
      <c r="D88" s="97">
        <v>1.0069999999999999</v>
      </c>
      <c r="F88"/>
    </row>
    <row r="89" spans="2:6" ht="14.5" hidden="1" x14ac:dyDescent="0.25">
      <c r="B89" s="96" t="s">
        <v>209</v>
      </c>
      <c r="C89" s="98" t="s">
        <v>148</v>
      </c>
      <c r="D89" s="97">
        <v>1.0469999999999999</v>
      </c>
      <c r="F89"/>
    </row>
    <row r="90" spans="2:6" ht="14.5" hidden="1" x14ac:dyDescent="0.25">
      <c r="B90" s="96" t="s">
        <v>210</v>
      </c>
      <c r="C90" s="96" t="s">
        <v>124</v>
      </c>
      <c r="D90" s="97">
        <v>1.0069999999999999</v>
      </c>
      <c r="F90"/>
    </row>
    <row r="91" spans="2:6" ht="14.5" hidden="1" x14ac:dyDescent="0.25">
      <c r="B91" s="96" t="s">
        <v>211</v>
      </c>
      <c r="C91" s="98" t="s">
        <v>133</v>
      </c>
      <c r="D91" s="97">
        <v>0.95</v>
      </c>
      <c r="F91"/>
    </row>
    <row r="92" spans="2:6" ht="14.5" hidden="1" x14ac:dyDescent="0.25">
      <c r="B92" s="96" t="s">
        <v>212</v>
      </c>
      <c r="C92" s="96" t="s">
        <v>122</v>
      </c>
      <c r="D92" s="97">
        <v>1.0129999999999999</v>
      </c>
      <c r="F92"/>
    </row>
    <row r="93" spans="2:6" ht="14.5" hidden="1" x14ac:dyDescent="0.25">
      <c r="B93" s="96" t="s">
        <v>213</v>
      </c>
      <c r="C93" s="98" t="s">
        <v>133</v>
      </c>
      <c r="D93" s="97">
        <v>0.95</v>
      </c>
      <c r="F93"/>
    </row>
    <row r="94" spans="2:6" ht="14.5" hidden="1" x14ac:dyDescent="0.25">
      <c r="B94" s="96" t="s">
        <v>214</v>
      </c>
      <c r="C94" s="96" t="s">
        <v>124</v>
      </c>
      <c r="D94" s="97">
        <v>1.0069999999999999</v>
      </c>
      <c r="F94"/>
    </row>
    <row r="95" spans="2:6" ht="14.5" hidden="1" x14ac:dyDescent="0.25">
      <c r="B95" s="96" t="s">
        <v>215</v>
      </c>
      <c r="C95" s="98" t="s">
        <v>133</v>
      </c>
      <c r="D95" s="97">
        <v>0.95</v>
      </c>
      <c r="F95"/>
    </row>
    <row r="96" spans="2:6" ht="14.5" hidden="1" x14ac:dyDescent="0.25">
      <c r="B96" s="96" t="s">
        <v>216</v>
      </c>
      <c r="C96" s="98" t="s">
        <v>122</v>
      </c>
      <c r="D96" s="97">
        <v>1.0129999999999999</v>
      </c>
      <c r="F96"/>
    </row>
    <row r="97" spans="2:6" ht="14.5" hidden="1" x14ac:dyDescent="0.25">
      <c r="B97" s="116" t="s">
        <v>217</v>
      </c>
      <c r="C97" s="117" t="s">
        <v>129</v>
      </c>
      <c r="D97" s="118">
        <v>0.97899999999999998</v>
      </c>
      <c r="F97"/>
    </row>
    <row r="98" spans="2:6" hidden="1" x14ac:dyDescent="0.25">
      <c r="B98" s="119" t="s">
        <v>234</v>
      </c>
      <c r="C98" s="119" t="s">
        <v>124</v>
      </c>
      <c r="D98" s="120">
        <v>1.0069999999999999</v>
      </c>
    </row>
    <row r="99" spans="2:6" hidden="1" x14ac:dyDescent="0.25">
      <c r="B99" s="119" t="s">
        <v>235</v>
      </c>
      <c r="C99" s="119" t="s">
        <v>124</v>
      </c>
      <c r="D99" s="120">
        <v>1.0069999999999999</v>
      </c>
    </row>
    <row r="100" spans="2:6" hidden="1" x14ac:dyDescent="0.25">
      <c r="B100" s="119" t="s">
        <v>236</v>
      </c>
      <c r="C100" s="119" t="s">
        <v>129</v>
      </c>
      <c r="D100" s="120">
        <v>0.97899999999999998</v>
      </c>
    </row>
    <row r="101" spans="2:6" hidden="1" x14ac:dyDescent="0.25">
      <c r="B101" s="119" t="s">
        <v>237</v>
      </c>
      <c r="C101" s="119" t="s">
        <v>122</v>
      </c>
      <c r="D101" s="120">
        <v>1.0129999999999999</v>
      </c>
    </row>
    <row r="102" spans="2:6" hidden="1" x14ac:dyDescent="0.25">
      <c r="B102" s="119" t="s">
        <v>238</v>
      </c>
      <c r="C102" s="119" t="s">
        <v>129</v>
      </c>
      <c r="D102" s="120">
        <v>0.97899999999999998</v>
      </c>
    </row>
    <row r="103" spans="2:6" hidden="1" x14ac:dyDescent="0.25">
      <c r="B103" s="119" t="s">
        <v>239</v>
      </c>
      <c r="C103" s="119" t="s">
        <v>122</v>
      </c>
      <c r="D103" s="120">
        <v>1.0129999999999999</v>
      </c>
    </row>
    <row r="104" spans="2:6" hidden="1" x14ac:dyDescent="0.25">
      <c r="B104" s="119" t="s">
        <v>240</v>
      </c>
      <c r="C104" s="119" t="s">
        <v>120</v>
      </c>
      <c r="D104" s="119">
        <v>0.97299999999999998</v>
      </c>
    </row>
    <row r="105" spans="2:6" hidden="1" x14ac:dyDescent="0.25">
      <c r="B105" s="119" t="s">
        <v>241</v>
      </c>
      <c r="C105" s="119" t="s">
        <v>135</v>
      </c>
      <c r="D105" s="120">
        <v>0.95</v>
      </c>
    </row>
    <row r="106" spans="2:6" hidden="1" x14ac:dyDescent="0.25">
      <c r="B106" s="119" t="s">
        <v>242</v>
      </c>
      <c r="C106" s="119" t="s">
        <v>124</v>
      </c>
      <c r="D106" s="119">
        <v>1.0069999999999999</v>
      </c>
    </row>
    <row r="107" spans="2:6" hidden="1" x14ac:dyDescent="0.25">
      <c r="B107" s="119" t="s">
        <v>243</v>
      </c>
      <c r="C107" s="119" t="s">
        <v>120</v>
      </c>
      <c r="D107" s="119">
        <v>0.97299999999999998</v>
      </c>
    </row>
    <row r="108" spans="2:6" hidden="1" x14ac:dyDescent="0.25">
      <c r="B108" s="119" t="s">
        <v>244</v>
      </c>
      <c r="C108" s="119" t="s">
        <v>133</v>
      </c>
      <c r="D108" s="120">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F8" sqref="F8"/>
    </sheetView>
  </sheetViews>
  <sheetFormatPr defaultColWidth="9.1796875" defaultRowHeight="12.5" x14ac:dyDescent="0.25"/>
  <cols>
    <col min="1" max="1" width="37.81640625" style="31" customWidth="1"/>
    <col min="2" max="2" width="20.7265625" style="31" bestFit="1" customWidth="1"/>
    <col min="3" max="3" width="14.1796875" style="31" customWidth="1"/>
    <col min="4" max="4" width="16" style="31" customWidth="1"/>
    <col min="5" max="5" width="14.1796875" style="110" customWidth="1"/>
    <col min="6" max="6" width="11.26953125" style="31" bestFit="1" customWidth="1"/>
    <col min="7" max="16384" width="9.1796875" style="31"/>
  </cols>
  <sheetData>
    <row r="1" spans="1:6" ht="15.5" x14ac:dyDescent="0.35">
      <c r="A1" s="30" t="s">
        <v>280</v>
      </c>
      <c r="C1" s="29"/>
      <c r="D1" s="29"/>
      <c r="E1" s="112"/>
      <c r="F1" s="29"/>
    </row>
    <row r="2" spans="1:6" x14ac:dyDescent="0.25">
      <c r="A2" s="32"/>
      <c r="B2" s="32"/>
      <c r="C2" s="32"/>
      <c r="D2" s="32"/>
      <c r="E2" s="112"/>
      <c r="F2" s="29"/>
    </row>
    <row r="3" spans="1:6" ht="13" x14ac:dyDescent="0.3">
      <c r="A3" s="33" t="s">
        <v>11</v>
      </c>
      <c r="B3" s="29"/>
      <c r="C3" s="29"/>
      <c r="D3" s="5" t="s">
        <v>67</v>
      </c>
      <c r="E3" s="112"/>
      <c r="F3" s="29" t="s">
        <v>223</v>
      </c>
    </row>
    <row r="4" spans="1:6" x14ac:dyDescent="0.25">
      <c r="A4" s="58" t="s">
        <v>82</v>
      </c>
      <c r="B4" s="35">
        <f>'Direct Staffing'!C34</f>
        <v>0.93664878399999996</v>
      </c>
      <c r="D4" s="36">
        <f>B4</f>
        <v>0.93664878399999996</v>
      </c>
      <c r="E4" s="112"/>
      <c r="F4" s="29"/>
    </row>
    <row r="5" spans="1:6" x14ac:dyDescent="0.25">
      <c r="A5" s="32"/>
      <c r="B5" s="32"/>
      <c r="C5" s="32"/>
      <c r="D5" s="32"/>
      <c r="E5" s="112"/>
      <c r="F5" s="29"/>
    </row>
    <row r="6" spans="1:6" ht="13" x14ac:dyDescent="0.3">
      <c r="A6" s="33" t="s">
        <v>31</v>
      </c>
      <c r="B6" s="29"/>
      <c r="C6" s="29"/>
      <c r="D6" s="29"/>
      <c r="E6" s="112"/>
      <c r="F6" s="29"/>
    </row>
    <row r="7" spans="1:6" x14ac:dyDescent="0.25">
      <c r="A7" s="34" t="s">
        <v>56</v>
      </c>
      <c r="B7" s="44">
        <f>'Program Plan Support'!C9</f>
        <v>5.6000000000000001E-2</v>
      </c>
      <c r="D7" s="36">
        <f>ROUND(B7*D4,9)</f>
        <v>5.2452331999999997E-2</v>
      </c>
      <c r="E7" s="112"/>
      <c r="F7" s="29"/>
    </row>
    <row r="8" spans="1:6" x14ac:dyDescent="0.25">
      <c r="A8" s="32"/>
      <c r="B8" s="32"/>
      <c r="C8" s="32"/>
      <c r="D8" s="32"/>
      <c r="E8" s="112"/>
      <c r="F8" s="29"/>
    </row>
    <row r="9" spans="1:6" ht="13" x14ac:dyDescent="0.3">
      <c r="A9" s="33" t="s">
        <v>1</v>
      </c>
      <c r="B9" s="29"/>
      <c r="C9" s="29"/>
      <c r="D9" s="29"/>
      <c r="E9" s="112"/>
      <c r="F9" s="29"/>
    </row>
    <row r="10" spans="1:6" x14ac:dyDescent="0.25">
      <c r="A10" s="34" t="s">
        <v>9</v>
      </c>
      <c r="B10" s="45">
        <f>'Emp. Related Exp.'!C19</f>
        <v>0.23599999999999999</v>
      </c>
      <c r="C10" s="36"/>
      <c r="D10" s="36">
        <f>ROUND(B10*(D4+D7),10)</f>
        <v>0.23342786339999999</v>
      </c>
      <c r="E10" s="112"/>
      <c r="F10" s="29"/>
    </row>
    <row r="11" spans="1:6" ht="16.5" customHeight="1" x14ac:dyDescent="0.25">
      <c r="A11" s="32"/>
      <c r="B11" s="32"/>
      <c r="C11" s="32"/>
      <c r="D11" s="32"/>
      <c r="E11" s="112"/>
      <c r="F11" s="29"/>
    </row>
    <row r="12" spans="1:6" ht="13" x14ac:dyDescent="0.3">
      <c r="A12" s="33" t="s">
        <v>34</v>
      </c>
      <c r="B12" s="29"/>
      <c r="C12" s="29"/>
      <c r="D12" s="29"/>
      <c r="E12" s="112"/>
      <c r="F12" s="29"/>
    </row>
    <row r="13" spans="1:6" x14ac:dyDescent="0.25">
      <c r="A13" s="37" t="s">
        <v>35</v>
      </c>
      <c r="B13" s="153">
        <f>'Client Programming &amp; Supports'!C9</f>
        <v>0.1037</v>
      </c>
      <c r="D13" s="38">
        <f>ROUND((D4+D7+D10)*B13,9)</f>
        <v>0.126776255</v>
      </c>
      <c r="E13" s="112"/>
      <c r="F13" s="29"/>
    </row>
    <row r="14" spans="1:6" x14ac:dyDescent="0.25">
      <c r="A14" s="32"/>
      <c r="B14" s="32"/>
      <c r="C14" s="32"/>
      <c r="D14" s="32"/>
      <c r="E14" s="112"/>
      <c r="F14" s="29"/>
    </row>
    <row r="15" spans="1:6" ht="13" x14ac:dyDescent="0.3">
      <c r="A15" s="33" t="s">
        <v>46</v>
      </c>
      <c r="B15" s="29"/>
      <c r="C15" s="29"/>
      <c r="D15" s="29"/>
      <c r="E15" s="112"/>
      <c r="F15" s="29"/>
    </row>
    <row r="16" spans="1:6" x14ac:dyDescent="0.25">
      <c r="A16" s="37" t="s">
        <v>57</v>
      </c>
      <c r="B16" s="39">
        <f>'Program Facility'!C5</f>
        <v>0.197864333</v>
      </c>
      <c r="D16" s="38">
        <f>B16</f>
        <v>0.197864333</v>
      </c>
      <c r="E16" s="112"/>
      <c r="F16" s="29"/>
    </row>
    <row r="17" spans="1:8" x14ac:dyDescent="0.25">
      <c r="A17" s="32"/>
      <c r="B17" s="32"/>
      <c r="C17" s="32"/>
      <c r="D17" s="32"/>
      <c r="E17" s="112"/>
      <c r="F17" s="29"/>
    </row>
    <row r="18" spans="1:8" ht="13" x14ac:dyDescent="0.3">
      <c r="A18" s="33" t="s">
        <v>13</v>
      </c>
      <c r="B18" s="29"/>
      <c r="C18" s="29"/>
      <c r="D18" s="29"/>
      <c r="E18" s="112"/>
      <c r="F18" s="29"/>
    </row>
    <row r="19" spans="1:8" x14ac:dyDescent="0.25">
      <c r="A19" s="34" t="s">
        <v>12</v>
      </c>
      <c r="B19" s="46">
        <f>'Program Related Expenses'!E8</f>
        <v>0.2445</v>
      </c>
      <c r="C19" s="36"/>
      <c r="D19" s="36">
        <f>E19-(D4+D7+D10+D13+D16)</f>
        <v>0.50070543860000005</v>
      </c>
      <c r="E19" s="112">
        <f>ROUND((D4+D7+D10+D13+D16)/(1-B19),9)</f>
        <v>2.0478750059999999</v>
      </c>
      <c r="F19" s="29"/>
    </row>
    <row r="20" spans="1:8" x14ac:dyDescent="0.25">
      <c r="A20" s="99"/>
      <c r="B20" s="100"/>
      <c r="C20" s="36"/>
      <c r="D20" s="36"/>
      <c r="E20" s="112"/>
      <c r="F20" s="29"/>
    </row>
    <row r="21" spans="1:8" ht="13" x14ac:dyDescent="0.3">
      <c r="A21" s="33" t="s">
        <v>218</v>
      </c>
      <c r="B21" s="101"/>
      <c r="C21" s="102"/>
      <c r="D21" s="102"/>
      <c r="E21" s="112"/>
      <c r="F21" s="103"/>
      <c r="G21" s="104"/>
    </row>
    <row r="22" spans="1:8" x14ac:dyDescent="0.25">
      <c r="A22" s="54" t="s">
        <v>219</v>
      </c>
      <c r="B22" s="105" t="str">
        <f>'Regional Variance Factor'!B7</f>
        <v>-</v>
      </c>
      <c r="C22" s="104"/>
      <c r="D22" s="106" t="str">
        <f>IF((B22&lt;&gt;"-"),((E19*B22)-E19),"Select County")</f>
        <v>Select County</v>
      </c>
      <c r="E22" s="112"/>
      <c r="F22" s="103"/>
      <c r="G22" s="107"/>
    </row>
    <row r="23" spans="1:8" x14ac:dyDescent="0.25">
      <c r="A23" s="32"/>
      <c r="B23" s="32"/>
      <c r="C23" s="32"/>
      <c r="D23" s="32"/>
      <c r="E23" s="112"/>
      <c r="F23" s="29"/>
    </row>
    <row r="24" spans="1:8" ht="13" x14ac:dyDescent="0.3">
      <c r="A24" s="40" t="s">
        <v>83</v>
      </c>
      <c r="B24" s="35" t="str">
        <f>D24</f>
        <v>Select County</v>
      </c>
      <c r="D24" s="38" t="str">
        <f>IF((B22&lt;&gt;"-"),E19+D22,"Select County")</f>
        <v>Select County</v>
      </c>
      <c r="E24" s="112"/>
      <c r="F24" s="29"/>
    </row>
    <row r="25" spans="1:8" x14ac:dyDescent="0.25">
      <c r="A25" s="32"/>
      <c r="B25" s="32"/>
      <c r="C25" s="32"/>
      <c r="D25" s="32"/>
      <c r="E25" s="112"/>
      <c r="F25" s="29"/>
    </row>
    <row r="26" spans="1:8" s="127" customFormat="1" ht="13" hidden="1" x14ac:dyDescent="0.3">
      <c r="A26" s="121" t="s">
        <v>72</v>
      </c>
      <c r="B26" s="122">
        <v>1</v>
      </c>
      <c r="C26" s="123"/>
      <c r="D26" s="123"/>
      <c r="E26" s="124"/>
      <c r="F26" s="123"/>
      <c r="G26" s="125"/>
      <c r="H26" s="126"/>
    </row>
    <row r="27" spans="1:8" s="127" customFormat="1" hidden="1" x14ac:dyDescent="0.25">
      <c r="A27" s="128" t="s">
        <v>85</v>
      </c>
      <c r="B27" s="129" t="str">
        <f>IF((B22&lt;&gt;"-"),G29,"-")</f>
        <v>-</v>
      </c>
      <c r="C27" s="123"/>
      <c r="D27" s="130"/>
      <c r="E27" s="124"/>
      <c r="F27" s="123"/>
      <c r="G27" s="131">
        <f>B26</f>
        <v>1</v>
      </c>
      <c r="H27" s="126"/>
    </row>
    <row r="28" spans="1:8" s="127" customFormat="1" hidden="1" x14ac:dyDescent="0.25">
      <c r="A28" s="132"/>
      <c r="B28" s="133"/>
      <c r="C28" s="123"/>
      <c r="D28" s="134"/>
      <c r="E28" s="135"/>
      <c r="F28" s="136"/>
      <c r="G28" s="125">
        <f>1-G27</f>
        <v>0</v>
      </c>
      <c r="H28" s="126"/>
    </row>
    <row r="29" spans="1:8" ht="13" x14ac:dyDescent="0.3">
      <c r="A29" s="33" t="s">
        <v>245</v>
      </c>
      <c r="C29" s="104"/>
      <c r="D29" s="104"/>
      <c r="F29" s="104"/>
      <c r="G29" s="109" t="e">
        <f>((B24+B22)*G27)-(B24+B22)</f>
        <v>#VALUE!</v>
      </c>
      <c r="H29" s="108"/>
    </row>
    <row r="30" spans="1:8" x14ac:dyDescent="0.25">
      <c r="A30" s="54" t="s">
        <v>98</v>
      </c>
      <c r="B30" s="39" t="str">
        <f>IF((B22&lt;&gt;"-"),B24+B27,"Select County")</f>
        <v>Select County</v>
      </c>
      <c r="C30" s="104"/>
      <c r="D30" s="104"/>
      <c r="F30" s="104"/>
      <c r="G30" s="104"/>
      <c r="H30" s="110"/>
    </row>
    <row r="31" spans="1:8" x14ac:dyDescent="0.25">
      <c r="C31" s="104"/>
      <c r="D31" s="104"/>
      <c r="F31" s="104"/>
      <c r="G31" s="104"/>
    </row>
    <row r="32" spans="1:8" ht="13" hidden="1" x14ac:dyDescent="0.3">
      <c r="A32" s="33" t="s">
        <v>99</v>
      </c>
      <c r="B32" s="101">
        <v>0.01</v>
      </c>
      <c r="C32" s="104"/>
      <c r="D32" s="104"/>
      <c r="F32" s="104"/>
      <c r="G32" s="104"/>
    </row>
    <row r="33" spans="1:7" hidden="1" x14ac:dyDescent="0.25">
      <c r="A33" s="54" t="s">
        <v>100</v>
      </c>
      <c r="B33" s="39" t="str">
        <f>IF((B22&lt;&gt;"-"),B32*B30,"-")</f>
        <v>-</v>
      </c>
      <c r="C33" s="104"/>
      <c r="D33" s="104"/>
      <c r="F33" s="104"/>
      <c r="G33" s="104"/>
    </row>
    <row r="34" spans="1:7" hidden="1" x14ac:dyDescent="0.25">
      <c r="C34" s="104"/>
      <c r="D34" s="104"/>
      <c r="F34" s="104"/>
      <c r="G34" s="104"/>
    </row>
    <row r="35" spans="1:7" ht="13" hidden="1" x14ac:dyDescent="0.3">
      <c r="A35" s="33" t="s">
        <v>220</v>
      </c>
      <c r="C35" s="104"/>
      <c r="D35" s="104"/>
      <c r="F35" s="104"/>
      <c r="G35" s="104"/>
    </row>
    <row r="36" spans="1:7" hidden="1" x14ac:dyDescent="0.25">
      <c r="A36" s="54" t="s">
        <v>101</v>
      </c>
      <c r="B36" s="39" t="str">
        <f>IF(B22&lt;&gt;"-",B33+B30,"-")</f>
        <v>-</v>
      </c>
      <c r="C36" s="104"/>
      <c r="D36" s="104"/>
      <c r="F36" s="104"/>
      <c r="G36" s="104"/>
    </row>
    <row r="37" spans="1:7" hidden="1" x14ac:dyDescent="0.25">
      <c r="C37" s="104"/>
      <c r="D37" s="104"/>
      <c r="F37" s="104"/>
      <c r="G37" s="104"/>
    </row>
    <row r="38" spans="1:7" ht="13" hidden="1" x14ac:dyDescent="0.3">
      <c r="A38" s="33" t="s">
        <v>103</v>
      </c>
      <c r="B38" s="101">
        <v>0.05</v>
      </c>
      <c r="C38" s="104"/>
      <c r="D38" s="104"/>
      <c r="F38" s="104"/>
      <c r="G38" s="104"/>
    </row>
    <row r="39" spans="1:7" hidden="1" x14ac:dyDescent="0.25">
      <c r="A39" s="54" t="s">
        <v>100</v>
      </c>
      <c r="B39" s="39" t="str">
        <f>IF(B22&lt;&gt;"-",B38*B36,"-")</f>
        <v>-</v>
      </c>
      <c r="C39" s="104"/>
      <c r="D39" s="104"/>
      <c r="F39" s="104"/>
      <c r="G39" s="104"/>
    </row>
    <row r="40" spans="1:7" hidden="1" x14ac:dyDescent="0.25">
      <c r="C40" s="104"/>
      <c r="D40" s="104"/>
      <c r="F40" s="104"/>
      <c r="G40" s="104"/>
    </row>
    <row r="41" spans="1:7" ht="13" hidden="1" x14ac:dyDescent="0.3">
      <c r="A41" s="33" t="s">
        <v>221</v>
      </c>
      <c r="C41" s="104"/>
      <c r="D41" s="104"/>
      <c r="F41" s="104"/>
      <c r="G41" s="104"/>
    </row>
    <row r="42" spans="1:7" hidden="1" x14ac:dyDescent="0.25">
      <c r="A42" s="54" t="s">
        <v>101</v>
      </c>
      <c r="B42" s="39" t="str">
        <f>IF(B22&lt;&gt;"-",B39+B36,"-")</f>
        <v>-</v>
      </c>
      <c r="C42" s="104"/>
      <c r="D42" s="104"/>
      <c r="F42" s="104"/>
      <c r="G42" s="104"/>
    </row>
    <row r="43" spans="1:7" hidden="1" x14ac:dyDescent="0.25">
      <c r="C43" s="104"/>
      <c r="D43" s="104"/>
      <c r="F43" s="104"/>
      <c r="G43" s="104"/>
    </row>
    <row r="44" spans="1:7" ht="13" hidden="1" x14ac:dyDescent="0.3">
      <c r="A44" s="33" t="s">
        <v>109</v>
      </c>
      <c r="B44" s="101">
        <v>0.01</v>
      </c>
      <c r="C44" s="104"/>
      <c r="D44" s="104"/>
      <c r="F44" s="104"/>
      <c r="G44" s="104"/>
    </row>
    <row r="45" spans="1:7" hidden="1" x14ac:dyDescent="0.25">
      <c r="A45" s="54" t="s">
        <v>100</v>
      </c>
      <c r="B45" s="39" t="str">
        <f>IF(B22&lt;&gt;"-",B44*B42,"-")</f>
        <v>-</v>
      </c>
      <c r="C45" s="104"/>
      <c r="D45" s="104"/>
      <c r="F45" s="104"/>
      <c r="G45" s="104"/>
    </row>
    <row r="46" spans="1:7" hidden="1" x14ac:dyDescent="0.25">
      <c r="C46" s="104"/>
      <c r="D46" s="104"/>
      <c r="F46" s="104"/>
      <c r="G46" s="104"/>
    </row>
    <row r="47" spans="1:7" ht="13" hidden="1" x14ac:dyDescent="0.3">
      <c r="A47" s="33" t="s">
        <v>222</v>
      </c>
      <c r="C47" s="104"/>
      <c r="D47" s="104"/>
      <c r="F47" s="104"/>
      <c r="G47" s="104"/>
    </row>
    <row r="48" spans="1:7" hidden="1" x14ac:dyDescent="0.25">
      <c r="A48" s="54" t="s">
        <v>101</v>
      </c>
      <c r="B48" s="39" t="str">
        <f>IF(B22&lt;&gt;"-",B45+B42,"Select County")</f>
        <v>Select County</v>
      </c>
      <c r="C48" s="104"/>
      <c r="D48" s="104"/>
      <c r="F48" s="104"/>
      <c r="G48" s="104"/>
    </row>
  </sheetData>
  <sheetProtection algorithmName="SHA-512" hashValue="Xu9s1TMukujmtXimSO36RSdgwo5/Svd7wjGkPKmPS/4yYLFaklG+VeWqvRax8u5pllf+kBGM4weggslN+kfE+g==" saltValue="OnmuctRzJS5YZeZ0llh7eQ==" spinCount="100000" sheet="1"/>
  <phoneticPr fontId="2" type="noConversion"/>
  <dataValidations xWindow="621" yWindow="472"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dataValidation allowBlank="1" showInputMessage="1" showErrorMessage="1" prompt="Budget Neutrality Rate" sqref="B21 B26"/>
    <dataValidation allowBlank="1" showInputMessage="1" showErrorMessage="1" prompt="Cost of Living Adjustment formula is Original Total Unit Rate multiplied by COLA_x000a_" sqref="B45"/>
    <dataValidation allowBlank="1" showInputMessage="1" showErrorMessage="1" prompt="Unit Regional Variance formula is Unit Rate multiplied by the appropriate Regional Variance Factor" sqref="B22"/>
    <dataValidation allowBlank="1" showInputMessage="1" showErrorMessage="1" prompt="Total Unit Rate formula is Budget Neutrality Rate times Unit Rate " sqref="B30"/>
    <dataValidation allowBlank="1" showInputMessage="1" showErrorMessage="1" prompt="4/1/2014 COLA Increase " sqref="B32 B38 B44"/>
    <dataValidation allowBlank="1" showInputMessage="1" showErrorMessage="1" prompt="Post COLA Rate formula is Original Rate plus Cost of Living Adjustment" sqref="B36 B42 B48"/>
    <dataValidation allowBlank="1" showInputMessage="1" showErrorMessage="1" prompt="Unit Budget Neutrality formula is Total Unit Rate minus Unit Rate" sqref="B27:B28"/>
    <dataValidation allowBlank="1" showInputMessage="1" showErrorMessage="1" prompt="Cost of Living Adjustment formula is Original Total Unit Rate multiplied by COLA" sqref="B33"/>
    <dataValidation allowBlank="1" showInputMessage="1" showErrorMessage="1" prompt="Cost of Living Adjustment formula is Original Total Unit Rate  multiplied by COLA" sqref="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4"/>
  <sheetViews>
    <sheetView workbookViewId="0">
      <selection activeCell="A4" sqref="A4:IV24"/>
    </sheetView>
  </sheetViews>
  <sheetFormatPr defaultRowHeight="12.5" x14ac:dyDescent="0.25"/>
  <cols>
    <col min="1" max="1" width="15.1796875" customWidth="1"/>
    <col min="2" max="2" width="47.1796875" style="90" customWidth="1"/>
  </cols>
  <sheetData>
    <row r="4" spans="1:3" hidden="1" x14ac:dyDescent="0.25">
      <c r="A4" s="137"/>
      <c r="B4" s="138"/>
      <c r="C4" s="137"/>
    </row>
    <row r="5" spans="1:3" ht="13.9" hidden="1" customHeight="1" x14ac:dyDescent="0.25">
      <c r="A5" s="137"/>
      <c r="B5" s="138"/>
      <c r="C5" s="137"/>
    </row>
    <row r="6" spans="1:3" hidden="1" x14ac:dyDescent="0.25">
      <c r="A6" s="139">
        <v>41610</v>
      </c>
      <c r="B6" s="138" t="s">
        <v>94</v>
      </c>
      <c r="C6" s="137" t="s">
        <v>106</v>
      </c>
    </row>
    <row r="7" spans="1:3" hidden="1" x14ac:dyDescent="0.25">
      <c r="A7" s="139">
        <v>41684</v>
      </c>
      <c r="B7" s="138" t="s">
        <v>95</v>
      </c>
      <c r="C7" s="137" t="s">
        <v>106</v>
      </c>
    </row>
    <row r="8" spans="1:3" ht="25" hidden="1" x14ac:dyDescent="0.25">
      <c r="A8" s="139">
        <v>41684</v>
      </c>
      <c r="B8" s="138" t="s">
        <v>96</v>
      </c>
      <c r="C8" s="137" t="s">
        <v>106</v>
      </c>
    </row>
    <row r="9" spans="1:3" hidden="1" x14ac:dyDescent="0.25">
      <c r="A9" s="139">
        <v>41709</v>
      </c>
      <c r="B9" s="138" t="s">
        <v>97</v>
      </c>
      <c r="C9" s="137" t="s">
        <v>107</v>
      </c>
    </row>
    <row r="10" spans="1:3" hidden="1" x14ac:dyDescent="0.25">
      <c r="A10" s="139">
        <v>41808</v>
      </c>
      <c r="B10" s="138" t="s">
        <v>102</v>
      </c>
      <c r="C10" s="137" t="s">
        <v>108</v>
      </c>
    </row>
    <row r="11" spans="1:3" hidden="1" x14ac:dyDescent="0.25">
      <c r="A11" s="139">
        <v>42164</v>
      </c>
      <c r="B11" s="138" t="s">
        <v>104</v>
      </c>
      <c r="C11" s="137" t="s">
        <v>105</v>
      </c>
    </row>
    <row r="12" spans="1:3" hidden="1" x14ac:dyDescent="0.25">
      <c r="A12" s="139">
        <v>42339</v>
      </c>
      <c r="B12" s="138" t="s">
        <v>224</v>
      </c>
      <c r="C12" s="137" t="s">
        <v>225</v>
      </c>
    </row>
    <row r="13" spans="1:3" hidden="1" x14ac:dyDescent="0.25">
      <c r="A13" s="140">
        <v>42522</v>
      </c>
      <c r="B13" s="141" t="s">
        <v>227</v>
      </c>
      <c r="C13" s="142" t="s">
        <v>226</v>
      </c>
    </row>
    <row r="14" spans="1:3" hidden="1" x14ac:dyDescent="0.25">
      <c r="A14" s="140">
        <v>42522</v>
      </c>
      <c r="B14" s="141" t="s">
        <v>228</v>
      </c>
      <c r="C14" s="142" t="s">
        <v>226</v>
      </c>
    </row>
    <row r="15" spans="1:3" ht="37.5" hidden="1" x14ac:dyDescent="0.25">
      <c r="A15" s="139">
        <v>42522</v>
      </c>
      <c r="B15" s="138" t="s">
        <v>229</v>
      </c>
      <c r="C15" s="137" t="s">
        <v>226</v>
      </c>
    </row>
    <row r="16" spans="1:3" ht="25" hidden="1" x14ac:dyDescent="0.25">
      <c r="A16" s="139">
        <v>42887</v>
      </c>
      <c r="B16" s="143" t="s">
        <v>230</v>
      </c>
      <c r="C16" s="144" t="s">
        <v>231</v>
      </c>
    </row>
    <row r="17" spans="1:3" hidden="1" x14ac:dyDescent="0.25">
      <c r="A17" s="139">
        <v>43101</v>
      </c>
      <c r="B17" s="143" t="s">
        <v>233</v>
      </c>
      <c r="C17" s="144" t="s">
        <v>232</v>
      </c>
    </row>
    <row r="18" spans="1:3" hidden="1" x14ac:dyDescent="0.25">
      <c r="A18" s="139">
        <v>43282</v>
      </c>
      <c r="B18" s="138" t="s">
        <v>246</v>
      </c>
      <c r="C18" s="144" t="s">
        <v>247</v>
      </c>
    </row>
    <row r="19" spans="1:3" hidden="1" x14ac:dyDescent="0.25">
      <c r="A19" s="139">
        <v>43282</v>
      </c>
      <c r="B19" s="143" t="s">
        <v>248</v>
      </c>
      <c r="C19" s="144" t="s">
        <v>247</v>
      </c>
    </row>
    <row r="20" spans="1:3" ht="25" hidden="1" x14ac:dyDescent="0.25">
      <c r="A20" s="139">
        <v>43466</v>
      </c>
      <c r="B20" s="143" t="s">
        <v>250</v>
      </c>
      <c r="C20" s="144" t="s">
        <v>249</v>
      </c>
    </row>
    <row r="21" spans="1:3" hidden="1" x14ac:dyDescent="0.25">
      <c r="A21" s="139">
        <v>43831</v>
      </c>
      <c r="B21" s="144" t="s">
        <v>252</v>
      </c>
      <c r="C21" s="144" t="s">
        <v>251</v>
      </c>
    </row>
    <row r="22" spans="1:3" hidden="1" x14ac:dyDescent="0.25">
      <c r="A22" s="152" t="s">
        <v>254</v>
      </c>
      <c r="B22" s="145" t="s">
        <v>255</v>
      </c>
      <c r="C22" s="145" t="s">
        <v>253</v>
      </c>
    </row>
    <row r="23" spans="1:3" hidden="1" x14ac:dyDescent="0.25">
      <c r="A23" s="139">
        <v>44197</v>
      </c>
      <c r="B23" s="138"/>
      <c r="C23" s="145" t="s">
        <v>282</v>
      </c>
    </row>
    <row r="24" spans="1:3" hidden="1" x14ac:dyDescent="0.25">
      <c r="A24" s="139">
        <v>44287</v>
      </c>
      <c r="B24" s="138" t="s">
        <v>283</v>
      </c>
      <c r="C24" s="145" t="s">
        <v>284</v>
      </c>
    </row>
  </sheetData>
  <sheetProtection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968b969e8d7b691b4d60cc0dca2a99fe">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243c94934e7177e064efa410b4e5cc0b"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R21.6</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2.xml><?xml version="1.0" encoding="utf-8"?>
<ds:datastoreItem xmlns:ds="http://schemas.openxmlformats.org/officeDocument/2006/customXml" ds:itemID="{0F1E7816-B83F-4697-A4DB-B1D39D434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2D227-8437-4566-8734-CB784924C14B}">
  <ds:schemaRefs>
    <ds:schemaRef ds:uri="http://schemas.microsoft.com/office/2006/metadata/longProperties"/>
  </ds:schemaRefs>
</ds:datastoreItem>
</file>

<file path=customXml/itemProps4.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5.xml><?xml version="1.0" encoding="utf-8"?>
<ds:datastoreItem xmlns:ds="http://schemas.openxmlformats.org/officeDocument/2006/customXml" ds:itemID="{6A587533-16D8-4D42-A47B-59CE247EE764}">
  <ds:schemaRefs>
    <ds:schemaRef ds:uri="http://schemas.microsoft.com/office/2006/metadata/properties"/>
    <ds:schemaRef ds:uri="http://schemas.microsoft.com/office/2006/documentManagement/types"/>
    <ds:schemaRef ds:uri="http://purl.org/dc/terms/"/>
    <ds:schemaRef ds:uri="39dc04e4-1dc7-4207-b25c-d7db9724c689"/>
    <ds:schemaRef ds:uri="http://purl.org/dc/elements/1.1/"/>
    <ds:schemaRef ds:uri="http://schemas.microsoft.com/office/infopath/2007/PartnerControls"/>
    <ds:schemaRef ds:uri="http://schemas.openxmlformats.org/package/2006/metadata/core-properties"/>
    <ds:schemaRef ds:uri="0cdeeaad-74a8-4021-893f-c7b31297a1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Day Support Services15 Minutes v14</dc:title>
  <dc:creator>pwmfb67</dc:creator>
  <cp:lastModifiedBy>Lawson, Angie</cp:lastModifiedBy>
  <cp:lastPrinted>2010-07-26T14:38:27Z</cp:lastPrinted>
  <dcterms:created xsi:type="dcterms:W3CDTF">2009-10-20T14:58:44Z</dcterms:created>
  <dcterms:modified xsi:type="dcterms:W3CDTF">2021-07-02T13:46:38Z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