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kmv57\Desktop\Frameworks\V13 Frameworks\"/>
    </mc:Choice>
  </mc:AlternateContent>
  <bookViews>
    <workbookView xWindow="10035" yWindow="30" windowWidth="11355" windowHeight="87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nd Home Support with Train FW" sheetId="9" r:id="rId7"/>
    <sheet name="Version" sheetId="12" state="hidden" r:id="rId8"/>
  </sheets>
  <definedNames>
    <definedName name="Budget_Neutrality">'Ind Home Support with Train FW'!#REF!</definedName>
    <definedName name="Customization">'Direct Staffing'!$A$16:$C$19</definedName>
    <definedName name="DirectStaff">'Direct Staffing'!$A$8:$C$10</definedName>
    <definedName name="_xlnm.Print_Area" localSheetId="0">'Direct Staffing'!$A$1:$E$29</definedName>
    <definedName name="ReliefStaff">'Direct Staffing'!$A$21:$D$23</definedName>
    <definedName name="Shared_Staffing_Ratio">'Direct Staffing'!$A$28:$C$29</definedName>
    <definedName name="Supervision">'Direct Staffing'!$A$12:$E$14</definedName>
  </definedNames>
  <calcPr calcId="162913" iterate="1" iterateCount="5" iterateDelta="1.2500000000000001E-2"/>
</workbook>
</file>

<file path=xl/calcChain.xml><?xml version="1.0" encoding="utf-8"?>
<calcChain xmlns="http://schemas.openxmlformats.org/spreadsheetml/2006/main">
  <c r="C6" i="10" l="1"/>
  <c r="C10" i="10" s="1"/>
  <c r="B7" i="13"/>
  <c r="B20" i="9" s="1"/>
  <c r="B5" i="13"/>
  <c r="F22" i="9"/>
  <c r="B23" i="9"/>
  <c r="E14" i="10"/>
  <c r="E13" i="6"/>
  <c r="B17" i="9" s="1"/>
  <c r="C19" i="3"/>
  <c r="B11" i="9"/>
  <c r="B8" i="9"/>
  <c r="B14" i="9"/>
  <c r="D20" i="9" l="1"/>
  <c r="B25" i="9"/>
  <c r="D22" i="9"/>
  <c r="E23" i="9" s="1"/>
  <c r="E25" i="9" s="1"/>
  <c r="E26" i="9" s="1"/>
  <c r="E27" i="9" s="1"/>
  <c r="B27" i="9"/>
  <c r="D23" i="10"/>
  <c r="C26" i="10" s="1"/>
  <c r="B4" i="9" s="1"/>
  <c r="B5" i="9" l="1"/>
  <c r="D5" i="9" s="1"/>
  <c r="D4" i="9"/>
  <c r="D8" i="9" l="1"/>
  <c r="D14" i="9" s="1"/>
  <c r="D11" i="9"/>
  <c r="E17" i="9" s="1"/>
  <c r="D17" i="9" s="1"/>
</calcChain>
</file>

<file path=xl/sharedStrings.xml><?xml version="1.0" encoding="utf-8"?>
<sst xmlns="http://schemas.openxmlformats.org/spreadsheetml/2006/main" count="323" uniqueCount="230">
  <si>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</si>
  <si>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</si>
  <si>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</si>
  <si>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</si>
  <si>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</si>
  <si>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</si>
  <si>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</si>
  <si>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</si>
  <si>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</si>
  <si>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</si>
  <si>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</si>
  <si>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</si>
  <si>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</si>
  <si>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</si>
  <si>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</si>
  <si>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</si>
  <si>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</si>
  <si>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</si>
  <si>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</si>
  <si>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</si>
  <si>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</si>
  <si>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</si>
  <si>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</si>
  <si>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</si>
  <si>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</si>
  <si>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</si>
  <si>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</si>
  <si>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</si>
  <si>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</si>
  <si>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</si>
  <si>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</si>
  <si>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</si>
  <si>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</si>
  <si>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</si>
  <si>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</si>
  <si>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</si>
  <si>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</si>
  <si>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</si>
  <si>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</si>
  <si>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</si>
  <si>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</si>
  <si>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</si>
  <si>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</si>
  <si>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</si>
  <si>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</si>
  <si>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</si>
  <si>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</si>
  <si>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</si>
  <si>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</si>
  <si>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</si>
  <si>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</si>
  <si>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</si>
  <si>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</si>
  <si>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</si>
  <si>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</si>
  <si>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</si>
  <si>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</si>
  <si>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</si>
  <si>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</si>
  <si>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</si>
  <si>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</si>
  <si>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</si>
  <si>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Step 3. Add in utilization expenses</t>
  </si>
  <si>
    <t>Utilization Expenses</t>
  </si>
  <si>
    <t>Revision Date</t>
  </si>
  <si>
    <t>Revision Description</t>
  </si>
  <si>
    <t>Face to Face 1:1</t>
  </si>
  <si>
    <t>Remote Support 1:1</t>
  </si>
  <si>
    <t>Face to Face 1:2</t>
  </si>
  <si>
    <t>Adjustment for Historic COLAs Post 2013</t>
  </si>
  <si>
    <t>Adjusted Rate</t>
  </si>
  <si>
    <t>Nature of Service</t>
  </si>
  <si>
    <t>COLA 1</t>
  </si>
  <si>
    <t>COLA 2</t>
  </si>
  <si>
    <t>COLA 3</t>
  </si>
  <si>
    <t>First Version</t>
  </si>
  <si>
    <t>Program support unit standard</t>
  </si>
  <si>
    <t>Total costs for staffing per 15 minutes</t>
  </si>
  <si>
    <t>Staffing Options</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</si>
  <si>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</si>
  <si>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</si>
  <si>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</si>
  <si>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</si>
  <si>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</si>
  <si>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</si>
  <si>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</si>
  <si>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</si>
  <si>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</si>
  <si>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</si>
  <si>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</si>
  <si>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</si>
  <si>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</si>
  <si>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</si>
  <si>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</si>
  <si>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</si>
  <si>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</si>
  <si>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</si>
  <si>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</si>
  <si>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</si>
  <si>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</si>
  <si>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</si>
  <si>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</si>
  <si>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</si>
  <si>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</si>
  <si>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</si>
  <si>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</si>
  <si>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</si>
  <si>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</si>
  <si>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</si>
  <si>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</si>
  <si>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</si>
  <si>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</si>
  <si>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</si>
  <si>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</si>
  <si>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</si>
  <si>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</si>
  <si>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</si>
  <si>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</si>
  <si>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</si>
  <si>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</si>
  <si>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</si>
  <si>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</si>
  <si>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</si>
  <si>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</si>
  <si>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</si>
  <si>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</si>
  <si>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</si>
  <si>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</si>
  <si>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</si>
  <si>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</si>
  <si>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</si>
  <si>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</si>
  <si>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</si>
  <si>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</si>
  <si>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</si>
  <si>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</si>
  <si>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</si>
  <si>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</si>
  <si>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</si>
  <si>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</si>
  <si>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</si>
  <si>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</si>
  <si>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</si>
  <si>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</si>
  <si>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</si>
  <si>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</si>
  <si>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</si>
  <si>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</si>
  <si>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</si>
  <si>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</si>
  <si>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</si>
  <si>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</si>
  <si>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</si>
  <si>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</si>
  <si>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</si>
  <si>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</si>
  <si>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</si>
  <si>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</si>
  <si>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</si>
  <si>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</si>
  <si>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</si>
  <si>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</si>
  <si>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</si>
  <si>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</si>
  <si>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</si>
  <si>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</si>
  <si>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</si>
  <si>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</si>
  <si>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</si>
  <si>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</si>
  <si>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</si>
  <si>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</si>
  <si>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</si>
  <si>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</si>
  <si>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</si>
  <si>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</si>
  <si>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</si>
  <si>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</si>
  <si>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</si>
  <si>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</si>
  <si>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</si>
  <si>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</si>
  <si>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</si>
  <si>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</si>
  <si>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</si>
  <si>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</si>
  <si>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</si>
  <si>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</si>
  <si>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</si>
  <si>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of 5% added</t>
  </si>
  <si>
    <t>Version 6 (to keep the same versioning consistent)</t>
  </si>
  <si>
    <t>Version 5 (to keep the same versioning # consistent)</t>
  </si>
  <si>
    <t>Updated to bring up to date with current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</si>
  <si>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</si>
  <si>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</si>
  <si>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</si>
  <si>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</si>
  <si>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</si>
  <si>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</si>
  <si>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</si>
  <si>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</si>
  <si>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</si>
  <si>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</si>
  <si>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</si>
  <si>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</si>
  <si>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RVF</t>
  </si>
  <si>
    <t>Version 8</t>
  </si>
  <si>
    <t>Remove COLAs</t>
  </si>
  <si>
    <t>Version 9</t>
  </si>
  <si>
    <t>Increase Supervisor Wage</t>
  </si>
  <si>
    <t>Version 10</t>
  </si>
  <si>
    <t>Version 11</t>
  </si>
  <si>
    <t>No Change</t>
  </si>
  <si>
    <t>Version 12</t>
  </si>
  <si>
    <t>CWF Wage</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</si>
  <si>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</si>
  <si>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</si>
  <si>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</si>
  <si>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</si>
  <si>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</si>
  <si>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</si>
  <si>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</si>
  <si>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</si>
  <si>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</si>
  <si>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Nature of Service</t>
  </si>
  <si>
    <t>TBD</t>
  </si>
  <si>
    <t>Added CWF</t>
  </si>
  <si>
    <t>FRAMEWORK FOR INDIVIDUAL HOME SUPPORTS WITH TRAINING</t>
  </si>
  <si>
    <t>Direct service staff time necessary to support and related to the provision of Individualized Home Supports with Training when not engaged in direct contact with clients.</t>
  </si>
  <si>
    <t>Individualized Home Support with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</si>
</sst>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45">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165" fontId="0" fillId="3" borderId="1" xfId="0" applyNumberForma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44" fontId="0" fillId="5" borderId="1" xfId="0" applyNumberFormat="1" applyFill="1" applyBorder="1" applyAlignment="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6" borderId="0" xfId="0" applyFont="1" applyFill="1"/>
    <xf numFmtId="0" fontId="1" fillId="6" borderId="0" xfId="0" quotePrefix="1" applyFont="1" applyFill="1"/>
    <xf numFmtId="44" fontId="1" fillId="6" borderId="0" xfId="2" applyFont="1" applyFill="1"/>
    <xf numFmtId="164" fontId="1" fillId="3" borderId="0" xfId="1" applyNumberFormat="1" applyFont="1" applyFill="1"/>
    <xf numFmtId="44" fontId="0" fillId="0" borderId="1" xfId="2" applyNumberFormat="1" applyFont="1" applyFill="1" applyBorder="1" applyProtection="1"/>
    <xf numFmtId="0" fontId="7" fillId="3" borderId="0" xfId="0" applyFont="1" applyFill="1"/>
    <xf numFmtId="4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7" borderId="16" xfId="0" applyFont="1" applyFill="1" applyBorder="1" applyAlignment="1">
      <alignment vertical="center"/>
    </xf>
    <xf numFmtId="0" fontId="8" fillId="7" borderId="16" xfId="0" applyFont="1" applyFill="1" applyBorder="1" applyAlignment="1">
      <alignment horizontal="left" vertical="center"/>
    </xf>
    <xf numFmtId="0" fontId="9" fillId="6" borderId="16" xfId="0" applyFont="1" applyFill="1" applyBorder="1" applyAlignment="1">
      <alignment vertical="center"/>
    </xf>
    <xf numFmtId="0" fontId="9" fillId="6"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4" borderId="0" xfId="0" applyFont="1" applyFill="1"/>
    <xf numFmtId="0" fontId="0" fillId="4" borderId="0" xfId="0" applyFill="1"/>
    <xf numFmtId="0" fontId="1" fillId="4" borderId="1" xfId="0" applyFont="1" applyFill="1" applyBorder="1"/>
    <xf numFmtId="10" fontId="1" fillId="8" borderId="1" xfId="5" applyNumberFormat="1" applyFont="1" applyFill="1" applyBorder="1"/>
    <xf numFmtId="44" fontId="10" fillId="8" borderId="0" xfId="2" applyFont="1" applyFill="1"/>
    <xf numFmtId="165" fontId="10" fillId="4" borderId="0" xfId="0" applyNumberFormat="1" applyFont="1" applyFill="1"/>
    <xf numFmtId="0" fontId="1" fillId="0" borderId="0" xfId="0" applyFont="1"/>
    <xf numFmtId="44" fontId="1" fillId="3" borderId="1" xfId="2" applyNumberFormat="1" applyFill="1" applyBorder="1"/>
    <xf numFmtId="10" fontId="0" fillId="3" borderId="1" xfId="5" applyNumberFormat="1" applyFont="1" applyFill="1" applyBorder="1" applyAlignment="1">
      <alignment horizontal="right" vertical="top"/>
    </xf>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6" borderId="1" xfId="0" applyFont="1" applyFill="1" applyBorder="1" applyAlignment="1">
      <alignment vertical="center"/>
    </xf>
    <xf numFmtId="0" fontId="0" fillId="6" borderId="1" xfId="0" applyFont="1" applyFill="1" applyBorder="1" applyAlignment="1">
      <alignment vertical="top"/>
    </xf>
    <xf numFmtId="166" fontId="0" fillId="6" borderId="1" xfId="0" applyNumberFormat="1" applyFill="1" applyBorder="1"/>
    <xf numFmtId="0" fontId="0" fillId="6" borderId="1" xfId="0" applyFill="1" applyBorder="1"/>
    <xf numFmtId="0" fontId="3" fillId="3" borderId="0" xfId="4" applyFont="1" applyFill="1"/>
    <xf numFmtId="44" fontId="1" fillId="0" borderId="1" xfId="2" applyFont="1" applyFill="1" applyBorder="1" applyAlignment="1" applyProtection="1">
      <alignment horizontal="right" vertical="top"/>
    </xf>
    <xf numFmtId="10" fontId="1" fillId="3" borderId="1" xfId="5" applyNumberFormat="1" applyFont="1" applyFill="1" applyBorder="1"/>
    <xf numFmtId="44" fontId="1" fillId="3" borderId="1" xfId="3" applyFont="1" applyFill="1" applyBorder="1"/>
    <xf numFmtId="44" fontId="0" fillId="0" borderId="1" xfId="0" applyNumberFormat="1" applyFill="1" applyBorder="1" applyAlignment="1" applyProtection="1">
      <protection locked="0"/>
    </xf>
    <xf numFmtId="0" fontId="1" fillId="6" borderId="5" xfId="4" applyFont="1" applyFill="1" applyBorder="1" applyAlignment="1">
      <alignment horizontal="left"/>
    </xf>
    <xf numFmtId="0" fontId="1" fillId="6" borderId="9" xfId="4" applyFont="1" applyFill="1" applyBorder="1" applyAlignment="1">
      <alignment horizontal="left"/>
    </xf>
    <xf numFmtId="0" fontId="1" fillId="7" borderId="5" xfId="4" applyFont="1" applyFill="1" applyBorder="1" applyAlignment="1">
      <alignment horizontal="left"/>
    </xf>
    <xf numFmtId="0" fontId="1" fillId="7" borderId="9" xfId="4" applyFont="1" applyFill="1" applyBorder="1" applyAlignment="1">
      <alignment horizontal="left"/>
    </xf>
    <xf numFmtId="44" fontId="1" fillId="5" borderId="7" xfId="2" applyFont="1" applyFill="1" applyBorder="1" applyAlignment="1" applyProtection="1">
      <alignment horizontal="center" vertical="top"/>
      <protection locked="0"/>
    </xf>
    <xf numFmtId="44" fontId="1" fillId="5" borderId="10" xfId="2" applyFont="1" applyFill="1" applyBorder="1" applyAlignment="1" applyProtection="1">
      <alignment horizontal="center" vertical="top"/>
      <protection locked="0"/>
    </xf>
    <xf numFmtId="0" fontId="1" fillId="2" borderId="5" xfId="0" applyFont="1" applyFill="1" applyBorder="1" applyAlignment="1">
      <alignment horizontal="left"/>
    </xf>
    <xf numFmtId="0" fontId="0" fillId="2" borderId="9"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9" xfId="0" applyFont="1" applyFill="1" applyBorder="1" applyAlignment="1">
      <alignment horizontal="center"/>
    </xf>
    <xf numFmtId="0" fontId="1" fillId="3" borderId="11" xfId="0" applyFont="1" applyFill="1" applyBorder="1" applyAlignment="1">
      <alignment horizontal="left" wrapText="1"/>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zoomScale="107" zoomScaleNormal="107" workbookViewId="0">
      <selection activeCell="E6" sqref="E6"/>
    </sheetView>
  </sheetViews>
  <sheetFormatPr defaultColWidth="9.140625" defaultRowHeight="12.75" x14ac:dyDescent="0.2"/>
  <cols>
    <col min="1" max="1" width="25.28515625" style="3" customWidth="1"/>
    <col min="2" max="2" width="11.140625" style="6" customWidth="1"/>
    <col min="3" max="3" width="20" style="6" customWidth="1"/>
    <col min="4" max="4" width="18.85546875" style="9" customWidth="1"/>
    <col min="5" max="5" width="19" style="9" customWidth="1"/>
    <col min="6" max="6" width="15.42578125" style="62" customWidth="1"/>
    <col min="7" max="7" width="16.28515625" style="60" customWidth="1"/>
    <col min="8" max="8" width="9.140625" style="3" customWidth="1"/>
    <col min="9" max="10" width="9.140625" style="3" hidden="1" customWidth="1"/>
    <col min="11" max="13" width="9.140625" style="3" customWidth="1"/>
    <col min="14" max="16384" width="9.140625" style="3"/>
  </cols>
  <sheetData>
    <row r="1" spans="1:8" ht="15" customHeight="1" x14ac:dyDescent="0.2">
      <c r="A1" s="56" t="s">
        <v>12</v>
      </c>
      <c r="B1" s="56"/>
      <c r="C1" s="24"/>
      <c r="D1" s="24"/>
      <c r="E1" s="24"/>
      <c r="F1" s="60"/>
      <c r="H1" s="24"/>
    </row>
    <row r="2" spans="1:8" ht="15" customHeight="1" x14ac:dyDescent="0.2">
      <c r="A2" s="56"/>
      <c r="B2" s="56"/>
      <c r="C2" s="24"/>
      <c r="D2" s="24"/>
      <c r="E2" s="24"/>
      <c r="F2" s="60"/>
      <c r="H2" s="24"/>
    </row>
    <row r="3" spans="1:8" ht="15" customHeight="1" x14ac:dyDescent="0.2">
      <c r="A3" s="98" t="s">
        <v>215</v>
      </c>
      <c r="B3" s="98"/>
      <c r="C3" s="98"/>
      <c r="D3" s="24"/>
      <c r="E3" s="24"/>
      <c r="F3" s="60"/>
      <c r="H3" s="24"/>
    </row>
    <row r="4" spans="1:8" ht="15" customHeight="1" x14ac:dyDescent="0.2">
      <c r="A4" s="103" t="s">
        <v>216</v>
      </c>
      <c r="B4" s="104"/>
      <c r="C4" s="99">
        <v>17.559999999999999</v>
      </c>
      <c r="D4" s="24"/>
      <c r="E4" s="24"/>
      <c r="F4" s="60"/>
      <c r="H4" s="24"/>
    </row>
    <row r="5" spans="1:8" ht="15" customHeight="1" x14ac:dyDescent="0.2">
      <c r="A5" s="103" t="s">
        <v>217</v>
      </c>
      <c r="B5" s="104"/>
      <c r="C5" s="100">
        <v>4.7E-2</v>
      </c>
      <c r="D5" s="24"/>
      <c r="E5" s="24"/>
      <c r="F5" s="60"/>
      <c r="H5" s="24"/>
    </row>
    <row r="6" spans="1:8" x14ac:dyDescent="0.2">
      <c r="A6" s="105" t="s">
        <v>218</v>
      </c>
      <c r="B6" s="106"/>
      <c r="C6" s="101">
        <f>ROUND(C4*C5+C4,2)</f>
        <v>18.39</v>
      </c>
      <c r="D6" s="24"/>
      <c r="E6" s="24"/>
      <c r="F6" s="60"/>
      <c r="H6" s="24"/>
    </row>
    <row r="7" spans="1:8" x14ac:dyDescent="0.2">
      <c r="A7" s="24"/>
      <c r="B7" s="24"/>
      <c r="C7" s="24"/>
      <c r="D7" s="60"/>
      <c r="E7" s="60"/>
      <c r="F7" s="60"/>
      <c r="H7" s="24"/>
    </row>
    <row r="8" spans="1:8" x14ac:dyDescent="0.2">
      <c r="A8" s="7" t="s">
        <v>219</v>
      </c>
      <c r="B8" s="7"/>
      <c r="C8" s="8"/>
      <c r="D8" s="60"/>
      <c r="E8" s="60"/>
      <c r="F8" s="60"/>
      <c r="H8" s="24"/>
    </row>
    <row r="9" spans="1:8" x14ac:dyDescent="0.2">
      <c r="A9" s="114" t="s">
        <v>0</v>
      </c>
      <c r="B9" s="114"/>
      <c r="C9" s="5" t="s">
        <v>214</v>
      </c>
      <c r="D9" s="60"/>
      <c r="E9" s="60"/>
      <c r="F9" s="60"/>
    </row>
    <row r="10" spans="1:8" x14ac:dyDescent="0.2">
      <c r="A10" s="115" t="s">
        <v>229</v>
      </c>
      <c r="B10" s="116"/>
      <c r="C10" s="102">
        <f>$C$6</f>
        <v>18.39</v>
      </c>
      <c r="D10" s="60"/>
      <c r="E10" s="61"/>
      <c r="F10" s="60"/>
    </row>
    <row r="11" spans="1:8" x14ac:dyDescent="0.2">
      <c r="A11" s="24"/>
      <c r="B11" s="24"/>
      <c r="C11" s="24"/>
      <c r="D11" s="24"/>
      <c r="E11" s="24"/>
      <c r="F11" s="60"/>
      <c r="H11" s="24"/>
    </row>
    <row r="12" spans="1:8" x14ac:dyDescent="0.2">
      <c r="A12" s="7" t="s">
        <v>220</v>
      </c>
      <c r="B12" s="24"/>
      <c r="C12" s="24"/>
      <c r="D12" s="24"/>
      <c r="E12" s="24"/>
      <c r="F12" s="60"/>
      <c r="H12" s="24"/>
    </row>
    <row r="13" spans="1:8" x14ac:dyDescent="0.2">
      <c r="A13" s="16" t="s">
        <v>52</v>
      </c>
      <c r="B13" s="17"/>
      <c r="C13" s="17" t="s">
        <v>53</v>
      </c>
      <c r="D13" s="1" t="s">
        <v>54</v>
      </c>
      <c r="E13" s="1" t="s">
        <v>55</v>
      </c>
      <c r="F13" s="60"/>
      <c r="H13" s="24"/>
    </row>
    <row r="14" spans="1:8" x14ac:dyDescent="0.2">
      <c r="A14" s="111" t="s">
        <v>56</v>
      </c>
      <c r="B14" s="112"/>
      <c r="C14" s="44">
        <v>22.81</v>
      </c>
      <c r="D14" s="45">
        <v>0.11</v>
      </c>
      <c r="E14" s="89">
        <f>C14*D14</f>
        <v>2.5090999999999997</v>
      </c>
      <c r="F14" s="60"/>
      <c r="G14" s="61"/>
      <c r="H14" s="24"/>
    </row>
    <row r="15" spans="1:8" x14ac:dyDescent="0.2">
      <c r="A15" s="24"/>
      <c r="B15" s="24"/>
      <c r="C15" s="24"/>
      <c r="D15" s="24"/>
      <c r="E15" s="24"/>
      <c r="F15" s="60"/>
      <c r="H15" s="24"/>
    </row>
    <row r="16" spans="1:8" x14ac:dyDescent="0.2">
      <c r="A16" s="37" t="s">
        <v>221</v>
      </c>
      <c r="B16" s="46"/>
      <c r="C16" s="47"/>
      <c r="D16" s="48"/>
      <c r="E16" s="24"/>
      <c r="F16" s="60"/>
      <c r="H16" s="24"/>
    </row>
    <row r="17" spans="1:9" ht="25.5" x14ac:dyDescent="0.2">
      <c r="A17" s="49" t="s">
        <v>57</v>
      </c>
      <c r="B17" s="5" t="s">
        <v>58</v>
      </c>
      <c r="C17" s="50" t="s">
        <v>59</v>
      </c>
      <c r="D17" s="24"/>
      <c r="E17" s="24"/>
      <c r="F17" s="60"/>
      <c r="H17" s="24"/>
    </row>
    <row r="18" spans="1:9" x14ac:dyDescent="0.2">
      <c r="A18" s="51" t="s">
        <v>60</v>
      </c>
      <c r="B18" s="52">
        <v>0</v>
      </c>
      <c r="C18" s="107">
        <v>0</v>
      </c>
      <c r="D18" s="24"/>
      <c r="E18" s="24"/>
      <c r="F18" s="60"/>
      <c r="H18" s="24"/>
    </row>
    <row r="19" spans="1:9" x14ac:dyDescent="0.2">
      <c r="A19" s="51" t="s">
        <v>61</v>
      </c>
      <c r="B19" s="53">
        <v>2.5</v>
      </c>
      <c r="C19" s="108"/>
      <c r="D19" s="24"/>
      <c r="E19" s="24"/>
      <c r="F19" s="60"/>
      <c r="H19" s="24"/>
    </row>
    <row r="20" spans="1:9" x14ac:dyDescent="0.2">
      <c r="A20" s="24"/>
      <c r="B20" s="24"/>
      <c r="C20" s="24"/>
      <c r="D20" s="24"/>
      <c r="E20" s="24"/>
      <c r="F20" s="60"/>
      <c r="H20" s="24"/>
    </row>
    <row r="21" spans="1:9" x14ac:dyDescent="0.2">
      <c r="A21" s="7" t="s">
        <v>222</v>
      </c>
      <c r="B21" s="3"/>
      <c r="C21" s="3"/>
      <c r="D21" s="3"/>
      <c r="E21" s="3"/>
      <c r="F21" s="60"/>
      <c r="H21" s="24"/>
    </row>
    <row r="22" spans="1:9" x14ac:dyDescent="0.2">
      <c r="A22" s="16" t="s">
        <v>41</v>
      </c>
      <c r="B22" s="17"/>
      <c r="C22" s="17"/>
      <c r="D22" s="1" t="s">
        <v>11</v>
      </c>
      <c r="E22" s="24"/>
      <c r="F22" s="60"/>
      <c r="H22" s="24"/>
    </row>
    <row r="23" spans="1:9" x14ac:dyDescent="0.2">
      <c r="A23" s="111" t="s">
        <v>22</v>
      </c>
      <c r="B23" s="112"/>
      <c r="C23" s="33">
        <v>8.7099999999999997E-2</v>
      </c>
      <c r="D23" s="22">
        <f>C23*(C10+E14+C18)</f>
        <v>1.8203116100000001</v>
      </c>
      <c r="E23" s="24"/>
      <c r="F23" s="60"/>
      <c r="H23" s="24"/>
    </row>
    <row r="24" spans="1:9" x14ac:dyDescent="0.2">
      <c r="A24" s="24"/>
      <c r="B24" s="24"/>
      <c r="C24" s="24"/>
      <c r="D24" s="24"/>
      <c r="E24" s="24"/>
      <c r="F24" s="60"/>
      <c r="H24" s="24"/>
    </row>
    <row r="25" spans="1:9" x14ac:dyDescent="0.2">
      <c r="A25" s="7" t="s">
        <v>223</v>
      </c>
      <c r="B25" s="3"/>
      <c r="C25" s="3"/>
      <c r="D25" s="24"/>
      <c r="E25" s="24"/>
      <c r="F25" s="60"/>
      <c r="H25" s="24"/>
    </row>
    <row r="26" spans="1:9" x14ac:dyDescent="0.2">
      <c r="A26" s="113" t="s">
        <v>17</v>
      </c>
      <c r="B26" s="110"/>
      <c r="C26" s="23">
        <f>C10+E14+C18+D23</f>
        <v>22.719411610000002</v>
      </c>
      <c r="D26" s="24"/>
      <c r="E26" s="24"/>
      <c r="F26" s="60"/>
      <c r="H26" s="24"/>
    </row>
    <row r="27" spans="1:9" ht="19.5" customHeight="1" x14ac:dyDescent="0.2">
      <c r="A27" s="24"/>
      <c r="B27" s="24"/>
      <c r="C27" s="24"/>
      <c r="D27" s="24"/>
      <c r="E27" s="24"/>
      <c r="F27" s="60"/>
      <c r="H27" s="24"/>
    </row>
    <row r="28" spans="1:9" x14ac:dyDescent="0.2">
      <c r="A28" s="7" t="s">
        <v>224</v>
      </c>
      <c r="B28" s="3"/>
      <c r="C28" s="3"/>
      <c r="D28" s="60"/>
      <c r="E28" s="24"/>
      <c r="F28" s="60"/>
      <c r="H28" s="24"/>
    </row>
    <row r="29" spans="1:9" x14ac:dyDescent="0.2">
      <c r="A29" s="109" t="s">
        <v>78</v>
      </c>
      <c r="B29" s="110"/>
      <c r="C29" s="55" t="s">
        <v>66</v>
      </c>
      <c r="D29" s="63"/>
      <c r="E29" s="63"/>
      <c r="I29" s="54" t="s">
        <v>66</v>
      </c>
    </row>
    <row r="30" spans="1:9" x14ac:dyDescent="0.2">
      <c r="D30" s="63"/>
      <c r="I30" s="3" t="s">
        <v>68</v>
      </c>
    </row>
    <row r="31" spans="1:9" x14ac:dyDescent="0.2">
      <c r="D31" s="63"/>
      <c r="I31" s="54" t="s">
        <v>67</v>
      </c>
    </row>
  </sheetData>
  <sheetProtection algorithmName="SHA-512" hashValue="TBAG9sFeH03Tgwsddl57ndV3EEbgvEE+50Z4cnu+LA/0ET+GN1Hwt2cVKW/pWcePP6+YLyo7Zx1PjbRCvhC1OA==" saltValue="nNGPpa2///sO5WXXGM6R9w==" spinCount="100000" sheet="1" objects="1" scenarios="1"/>
  <mergeCells count="10">
    <mergeCell ref="A4:B4"/>
    <mergeCell ref="A5:B5"/>
    <mergeCell ref="A6:B6"/>
    <mergeCell ref="C18:C19"/>
    <mergeCell ref="A29:B29"/>
    <mergeCell ref="A23:B23"/>
    <mergeCell ref="A26:B26"/>
    <mergeCell ref="A9:B9"/>
    <mergeCell ref="A10:B10"/>
    <mergeCell ref="A14:B14"/>
  </mergeCells>
  <phoneticPr fontId="2" type="noConversion"/>
  <dataValidations xWindow="513" yWindow="542" count="13">
    <dataValidation allowBlank="1" showInputMessage="1" showErrorMessage="1" prompt="Use CTRL plus arrow keys to move to edge of tables.  Press TAB to move to cells where data can be entered" sqref="A1:B2"/>
    <dataValidation allowBlank="1" showInputMessage="1" showErrorMessage="1" prompt="Independent Living Skill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Independent Living Skills Wage plus Supervision Amount plus Add-on Choice)" sqref="D23"/>
    <dataValidation allowBlank="1" showInputMessage="1" showErrorMessage="1" prompt="Total Individual Staffing Amount formula is Independent Living Skills Wage plus Supervision Amount plus Add-on Choice plus Direct Care Relief Staffing Dollar Amount" sqref="C26"/>
    <dataValidation allowBlank="1" showInputMessage="1" showErrorMessage="1" prompt="Supervision Amount formula is Supervision Wage times Supervision Percent" sqref="E14"/>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type="list" allowBlank="1" showInputMessage="1" showErrorMessage="1" prompt="Select Nature of Service.  Press ALT and the down arrow to bring up the drop down options.  Use arrow keys to scroll through the options and press ENTER on the appropriate selection." sqref="C29">
      <formula1>$I$29:$I$31</formula1>
    </dataValidation>
    <dataValidation allowBlank="1" showInputMessage="1" showErrorMessage="1" prompt="Shared On-site Primary Staff/Awake Wage" sqref="C4"/>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E14" sqref="E14"/>
    </sheetView>
  </sheetViews>
  <sheetFormatPr defaultColWidth="9.140625"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6" t="s">
        <v>34</v>
      </c>
      <c r="B1" s="56"/>
      <c r="C1" s="56"/>
      <c r="D1" s="24"/>
      <c r="E1" s="24"/>
    </row>
    <row r="2" spans="1:5" x14ac:dyDescent="0.2">
      <c r="A2" s="24"/>
      <c r="B2" s="24"/>
      <c r="C2" s="24"/>
      <c r="D2" s="24"/>
      <c r="E2" s="24"/>
    </row>
    <row r="3" spans="1:5" x14ac:dyDescent="0.2">
      <c r="A3" s="7" t="s">
        <v>35</v>
      </c>
      <c r="C3" s="24"/>
      <c r="D3" s="24"/>
      <c r="E3" s="24"/>
    </row>
    <row r="4" spans="1:5" x14ac:dyDescent="0.2">
      <c r="A4" s="117" t="s">
        <v>36</v>
      </c>
      <c r="B4" s="118"/>
      <c r="C4" s="119"/>
      <c r="D4" s="24"/>
      <c r="E4" s="24"/>
    </row>
    <row r="5" spans="1:5" ht="39.75" customHeight="1" x14ac:dyDescent="0.2">
      <c r="A5" s="144" t="s">
        <v>228</v>
      </c>
      <c r="B5" s="122"/>
      <c r="C5" s="123"/>
      <c r="D5" s="24"/>
      <c r="E5" s="24"/>
    </row>
    <row r="6" spans="1:5" x14ac:dyDescent="0.2">
      <c r="A6" s="18"/>
      <c r="B6" s="19" t="s">
        <v>26</v>
      </c>
      <c r="C6" s="20"/>
      <c r="D6" s="24"/>
      <c r="E6" s="24"/>
    </row>
    <row r="7" spans="1:5" x14ac:dyDescent="0.2">
      <c r="A7" s="18"/>
      <c r="B7" s="19" t="s">
        <v>27</v>
      </c>
      <c r="C7" s="21"/>
      <c r="D7" s="24"/>
      <c r="E7" s="24"/>
    </row>
    <row r="8" spans="1:5" x14ac:dyDescent="0.2">
      <c r="A8" s="18"/>
      <c r="B8" s="19" t="s">
        <v>32</v>
      </c>
      <c r="C8" s="21"/>
      <c r="D8" s="24"/>
      <c r="E8" s="24"/>
    </row>
    <row r="9" spans="1:5" x14ac:dyDescent="0.2">
      <c r="A9" s="18"/>
      <c r="B9" s="19" t="s">
        <v>33</v>
      </c>
      <c r="C9" s="21"/>
      <c r="D9" s="24"/>
      <c r="E9" s="24"/>
    </row>
    <row r="10" spans="1:5" x14ac:dyDescent="0.2">
      <c r="A10" s="120" t="s">
        <v>31</v>
      </c>
      <c r="B10" s="121"/>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MRxARwOamAWeMgMMqAh+oDcx+FW4QVNq1ypO5RJpl4eefcx0gnrN7hprRJqbO52A/sYO93xBeArKpnRL5KJZ6A==" saltValue="lEW8fMePCwkYYjrpU+KV3g==" spinCount="100000" sheet="1"/>
  <mergeCells count="3">
    <mergeCell ref="A4:C4"/>
    <mergeCell ref="A10:B10"/>
    <mergeCell ref="A5:C5"/>
  </mergeCells>
  <phoneticPr fontId="2" type="noConversion"/>
  <dataValidations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F19" sqref="F19"/>
    </sheetView>
  </sheetViews>
  <sheetFormatPr defaultColWidth="9.140625"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6" t="s">
        <v>23</v>
      </c>
      <c r="B1" s="56"/>
      <c r="C1" s="56"/>
      <c r="D1" s="56"/>
      <c r="E1" s="24"/>
    </row>
    <row r="2" spans="1:5" x14ac:dyDescent="0.2">
      <c r="A2" s="24"/>
      <c r="B2" s="24"/>
      <c r="C2" s="24"/>
      <c r="D2" s="24"/>
      <c r="E2" s="24"/>
    </row>
    <row r="3" spans="1:5" x14ac:dyDescent="0.2">
      <c r="A3" s="7" t="s">
        <v>15</v>
      </c>
      <c r="D3" s="24"/>
      <c r="E3" s="24"/>
    </row>
    <row r="4" spans="1:5" x14ac:dyDescent="0.2">
      <c r="A4" s="113" t="s">
        <v>38</v>
      </c>
      <c r="B4" s="110"/>
      <c r="C4" s="2" t="s">
        <v>14</v>
      </c>
      <c r="D4" s="24"/>
      <c r="E4" s="24"/>
    </row>
    <row r="5" spans="1:5" x14ac:dyDescent="0.2">
      <c r="A5" s="124" t="s">
        <v>20</v>
      </c>
      <c r="B5" s="125"/>
      <c r="C5" s="126">
        <v>0.11559999999999999</v>
      </c>
      <c r="D5" s="24"/>
      <c r="E5" s="24"/>
    </row>
    <row r="6" spans="1:5" x14ac:dyDescent="0.2">
      <c r="A6" s="11"/>
      <c r="B6" s="129" t="s">
        <v>21</v>
      </c>
      <c r="C6" s="127"/>
      <c r="D6" s="24"/>
      <c r="E6" s="24"/>
    </row>
    <row r="7" spans="1:5" x14ac:dyDescent="0.2">
      <c r="A7" s="12"/>
      <c r="B7" s="130"/>
      <c r="C7" s="128"/>
      <c r="D7" s="24"/>
      <c r="E7" s="24"/>
    </row>
    <row r="8" spans="1:5" x14ac:dyDescent="0.2">
      <c r="A8" s="124" t="s">
        <v>19</v>
      </c>
      <c r="B8" s="125"/>
      <c r="C8" s="126">
        <v>0.12039999999999999</v>
      </c>
      <c r="D8" s="24"/>
      <c r="E8" s="24"/>
    </row>
    <row r="9" spans="1:5" x14ac:dyDescent="0.2">
      <c r="A9" s="11"/>
      <c r="B9" s="4" t="s">
        <v>2</v>
      </c>
      <c r="C9" s="127"/>
      <c r="D9" s="24"/>
      <c r="E9" s="24"/>
    </row>
    <row r="10" spans="1:5" x14ac:dyDescent="0.2">
      <c r="A10" s="11"/>
      <c r="B10" s="4" t="s">
        <v>40</v>
      </c>
      <c r="C10" s="127"/>
      <c r="D10" s="24"/>
      <c r="E10" s="24"/>
    </row>
    <row r="11" spans="1:5" x14ac:dyDescent="0.2">
      <c r="A11" s="11"/>
      <c r="B11" s="4" t="s">
        <v>3</v>
      </c>
      <c r="C11" s="127"/>
      <c r="D11" s="24"/>
      <c r="E11" s="24"/>
    </row>
    <row r="12" spans="1:5" x14ac:dyDescent="0.2">
      <c r="A12" s="11"/>
      <c r="B12" s="4" t="s">
        <v>4</v>
      </c>
      <c r="C12" s="127"/>
      <c r="D12" s="24"/>
      <c r="E12" s="24"/>
    </row>
    <row r="13" spans="1:5" x14ac:dyDescent="0.2">
      <c r="A13" s="11"/>
      <c r="B13" s="4" t="s">
        <v>6</v>
      </c>
      <c r="C13" s="127"/>
      <c r="D13" s="24"/>
      <c r="E13" s="24"/>
    </row>
    <row r="14" spans="1:5" x14ac:dyDescent="0.2">
      <c r="A14" s="11"/>
      <c r="B14" s="4" t="s">
        <v>5</v>
      </c>
      <c r="C14" s="127"/>
      <c r="D14" s="24"/>
      <c r="E14" s="24"/>
    </row>
    <row r="15" spans="1:5" x14ac:dyDescent="0.2">
      <c r="A15" s="11"/>
      <c r="B15" s="4" t="s">
        <v>7</v>
      </c>
      <c r="C15" s="127"/>
      <c r="D15" s="24"/>
      <c r="E15" s="24"/>
    </row>
    <row r="16" spans="1:5" x14ac:dyDescent="0.2">
      <c r="A16" s="11"/>
      <c r="B16" s="4" t="s">
        <v>8</v>
      </c>
      <c r="C16" s="127"/>
      <c r="D16" s="24"/>
      <c r="E16" s="24"/>
    </row>
    <row r="17" spans="1:5" x14ac:dyDescent="0.2">
      <c r="A17" s="11"/>
      <c r="B17" s="4" t="s">
        <v>18</v>
      </c>
      <c r="C17" s="127"/>
      <c r="D17" s="24"/>
      <c r="E17" s="24"/>
    </row>
    <row r="18" spans="1:5" ht="11.25" customHeight="1" x14ac:dyDescent="0.2">
      <c r="A18" s="12"/>
      <c r="B18" s="13"/>
      <c r="C18" s="128"/>
      <c r="D18" s="24"/>
      <c r="E18" s="24"/>
    </row>
    <row r="19" spans="1:5" x14ac:dyDescent="0.2">
      <c r="A19" s="14" t="s">
        <v>51</v>
      </c>
      <c r="B19" s="15"/>
      <c r="C19" s="32">
        <f>SUM(C5+C8)</f>
        <v>0.23599999999999999</v>
      </c>
      <c r="D19" s="24"/>
      <c r="E19" s="24"/>
    </row>
    <row r="20" spans="1:5" x14ac:dyDescent="0.2">
      <c r="A20" s="24"/>
      <c r="B20" s="24"/>
      <c r="C20" s="24"/>
      <c r="D20" s="24"/>
      <c r="E20" s="24"/>
    </row>
    <row r="21" spans="1:5" x14ac:dyDescent="0.2">
      <c r="A21" s="3" t="s">
        <v>37</v>
      </c>
      <c r="C21" s="24"/>
      <c r="D21" s="24"/>
      <c r="E21" s="24"/>
    </row>
    <row r="22" spans="1:5" x14ac:dyDescent="0.2">
      <c r="A22" s="24"/>
      <c r="B22" s="24"/>
      <c r="C22" s="24"/>
      <c r="D22" s="24"/>
      <c r="E22" s="24"/>
    </row>
    <row r="23" spans="1:5" x14ac:dyDescent="0.2">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6" sqref="C6"/>
    </sheetView>
  </sheetViews>
  <sheetFormatPr defaultColWidth="9.140625"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6" t="s">
        <v>28</v>
      </c>
      <c r="B1" s="56"/>
      <c r="C1" s="56"/>
      <c r="D1" s="56"/>
      <c r="E1" s="24"/>
    </row>
    <row r="2" spans="1:5" x14ac:dyDescent="0.2">
      <c r="A2" s="24"/>
      <c r="B2" s="24"/>
      <c r="C2" s="24"/>
      <c r="D2" s="24"/>
      <c r="E2" s="24"/>
    </row>
    <row r="3" spans="1:5" x14ac:dyDescent="0.2">
      <c r="A3" s="7" t="s">
        <v>39</v>
      </c>
      <c r="D3" s="24"/>
      <c r="E3" s="24"/>
    </row>
    <row r="4" spans="1:5" x14ac:dyDescent="0.2">
      <c r="A4" s="113" t="s">
        <v>13</v>
      </c>
      <c r="B4" s="110"/>
      <c r="C4" s="2" t="s">
        <v>30</v>
      </c>
      <c r="D4" s="24"/>
      <c r="E4" s="24"/>
    </row>
    <row r="5" spans="1:5" ht="139.5" customHeight="1" x14ac:dyDescent="0.2">
      <c r="A5" s="131" t="s">
        <v>49</v>
      </c>
      <c r="B5" s="132"/>
      <c r="C5" s="90">
        <v>4.7E-2</v>
      </c>
      <c r="D5" s="24"/>
      <c r="E5" s="24"/>
    </row>
    <row r="6" spans="1:5" x14ac:dyDescent="0.2">
      <c r="A6" s="24"/>
      <c r="B6" s="24"/>
      <c r="C6" s="24"/>
      <c r="D6" s="24"/>
      <c r="E6" s="24"/>
    </row>
    <row r="7" spans="1:5" x14ac:dyDescent="0.2">
      <c r="A7" s="24"/>
      <c r="B7" s="24"/>
      <c r="C7" s="24"/>
      <c r="D7" s="24"/>
      <c r="E7" s="24"/>
    </row>
  </sheetData>
  <sheetProtection password="C10A" sheet="1"/>
  <mergeCells count="2">
    <mergeCell ref="A4:B4"/>
    <mergeCell ref="A5:B5"/>
  </mergeCells>
  <phoneticPr fontId="2" type="noConversion"/>
  <dataValidations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I18" sqref="I18"/>
    </sheetView>
  </sheetViews>
  <sheetFormatPr defaultColWidth="9.140625"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6" t="s">
        <v>43</v>
      </c>
      <c r="C1" s="56"/>
      <c r="D1" s="56"/>
      <c r="E1" s="56"/>
      <c r="F1" s="56"/>
      <c r="G1" s="56"/>
    </row>
    <row r="2" spans="1:7" x14ac:dyDescent="0.2">
      <c r="A2" s="24"/>
      <c r="B2" s="24"/>
      <c r="C2" s="24"/>
      <c r="D2" s="24"/>
      <c r="E2" s="24"/>
      <c r="F2" s="24"/>
      <c r="G2" s="24"/>
    </row>
    <row r="3" spans="1:7" x14ac:dyDescent="0.2">
      <c r="A3" s="57" t="s">
        <v>16</v>
      </c>
      <c r="B3" s="57"/>
      <c r="C3" s="57"/>
      <c r="D3" s="57"/>
      <c r="E3" s="57"/>
      <c r="F3" s="57"/>
      <c r="G3" s="24"/>
    </row>
    <row r="4" spans="1:7" ht="12" customHeight="1" x14ac:dyDescent="0.2">
      <c r="A4" s="136" t="s">
        <v>47</v>
      </c>
      <c r="B4" s="116"/>
      <c r="C4" s="116"/>
      <c r="D4" s="116"/>
      <c r="E4" s="41">
        <v>0.13250000000000001</v>
      </c>
      <c r="F4" s="24"/>
      <c r="G4" s="24"/>
    </row>
    <row r="5" spans="1:7" x14ac:dyDescent="0.2">
      <c r="A5" s="37"/>
      <c r="B5" s="37"/>
      <c r="C5" s="37"/>
      <c r="D5" s="37"/>
      <c r="E5" s="38"/>
      <c r="F5" s="24"/>
      <c r="G5" s="24"/>
    </row>
    <row r="6" spans="1:7" x14ac:dyDescent="0.2">
      <c r="A6" s="7" t="s">
        <v>42</v>
      </c>
      <c r="B6" s="37"/>
      <c r="C6" s="37"/>
      <c r="D6" s="37"/>
      <c r="E6" s="38"/>
      <c r="F6" s="24"/>
      <c r="G6" s="24"/>
    </row>
    <row r="7" spans="1:7" x14ac:dyDescent="0.2">
      <c r="A7" s="133" t="s">
        <v>43</v>
      </c>
      <c r="B7" s="134"/>
      <c r="C7" s="134"/>
      <c r="D7" s="135"/>
      <c r="E7" s="40">
        <v>6.0999999999999999E-2</v>
      </c>
      <c r="F7" s="24"/>
      <c r="G7" s="24"/>
    </row>
    <row r="8" spans="1:7" x14ac:dyDescent="0.2">
      <c r="A8" s="39"/>
      <c r="B8" s="37"/>
      <c r="C8" s="37"/>
      <c r="D8" s="37"/>
      <c r="E8" s="38"/>
      <c r="F8" s="24"/>
      <c r="G8" s="24"/>
    </row>
    <row r="9" spans="1:7" x14ac:dyDescent="0.2">
      <c r="A9" s="7" t="s">
        <v>62</v>
      </c>
      <c r="B9" s="37"/>
      <c r="C9" s="37"/>
      <c r="D9" s="37"/>
      <c r="E9" s="38"/>
      <c r="F9" s="24"/>
      <c r="G9" s="24"/>
    </row>
    <row r="10" spans="1:7" x14ac:dyDescent="0.2">
      <c r="A10" s="137" t="s">
        <v>63</v>
      </c>
      <c r="B10" s="134"/>
      <c r="C10" s="134"/>
      <c r="D10" s="135"/>
      <c r="E10" s="40">
        <v>3.9E-2</v>
      </c>
      <c r="F10" s="24"/>
      <c r="G10" s="24"/>
    </row>
    <row r="11" spans="1:7" x14ac:dyDescent="0.2">
      <c r="A11" s="39"/>
      <c r="B11" s="37"/>
      <c r="C11" s="37"/>
      <c r="D11" s="37"/>
      <c r="E11" s="38"/>
      <c r="F11" s="24"/>
      <c r="G11" s="24"/>
    </row>
    <row r="12" spans="1:7" x14ac:dyDescent="0.2">
      <c r="A12" s="7" t="s">
        <v>45</v>
      </c>
      <c r="B12" s="37"/>
      <c r="C12" s="37"/>
      <c r="D12" s="37"/>
      <c r="E12" s="38"/>
      <c r="F12" s="24"/>
      <c r="G12" s="24"/>
    </row>
    <row r="13" spans="1:7" x14ac:dyDescent="0.2">
      <c r="A13" s="133" t="s">
        <v>46</v>
      </c>
      <c r="B13" s="134"/>
      <c r="C13" s="134"/>
      <c r="D13" s="135"/>
      <c r="E13" s="32">
        <f>SUM(E4+E7+E10)</f>
        <v>0.23250000000000001</v>
      </c>
      <c r="F13" s="24"/>
      <c r="G13" s="24"/>
    </row>
    <row r="14" spans="1:7" x14ac:dyDescent="0.2">
      <c r="A14" s="39"/>
      <c r="B14" s="37"/>
      <c r="C14" s="37"/>
      <c r="D14" s="37"/>
      <c r="E14" s="38"/>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G6" sqref="G6:G110"/>
    </sheetView>
  </sheetViews>
  <sheetFormatPr defaultRowHeight="12.75" x14ac:dyDescent="0.2"/>
  <cols>
    <col min="1" max="1" width="29" customWidth="1"/>
    <col min="2" max="2" width="17.42578125" customWidth="1"/>
    <col min="3" max="3" width="20" customWidth="1"/>
    <col min="4" max="5" width="9.140625" customWidth="1"/>
    <col min="6" max="6" width="5.5703125" style="68" bestFit="1" customWidth="1"/>
  </cols>
  <sheetData>
    <row r="3" spans="1:6" x14ac:dyDescent="0.2">
      <c r="A3" s="7" t="s">
        <v>79</v>
      </c>
      <c r="B3" s="54"/>
      <c r="C3" s="54"/>
      <c r="D3" s="54"/>
    </row>
    <row r="4" spans="1:6" x14ac:dyDescent="0.2">
      <c r="A4" s="69" t="s">
        <v>80</v>
      </c>
      <c r="B4" s="138" t="s">
        <v>81</v>
      </c>
      <c r="C4" s="139"/>
      <c r="D4" s="140"/>
    </row>
    <row r="5" spans="1:6" x14ac:dyDescent="0.2">
      <c r="A5" s="69" t="s">
        <v>82</v>
      </c>
      <c r="B5" s="141" t="str">
        <f>INDEX($C$10:$C$108,MATCH(B4:D4,B10:B108,0))</f>
        <v>Unspecified Region</v>
      </c>
      <c r="C5" s="142"/>
      <c r="D5" s="143"/>
    </row>
    <row r="6" spans="1:6" ht="18" customHeight="1" x14ac:dyDescent="0.2"/>
    <row r="7" spans="1:6" hidden="1" x14ac:dyDescent="0.2">
      <c r="A7" t="s">
        <v>83</v>
      </c>
      <c r="B7" t="str">
        <f>INDEX($D$10:$D$108,MATCH(B4:D4,B10:B108,0))</f>
        <v>-</v>
      </c>
    </row>
    <row r="8" spans="1:6" hidden="1" x14ac:dyDescent="0.2"/>
    <row r="9" spans="1:6" ht="15" hidden="1" x14ac:dyDescent="0.2">
      <c r="B9" s="70" t="s">
        <v>84</v>
      </c>
      <c r="C9" s="70" t="s">
        <v>85</v>
      </c>
      <c r="D9" s="71" t="s">
        <v>83</v>
      </c>
      <c r="F9"/>
    </row>
    <row r="10" spans="1:6" ht="15" hidden="1" x14ac:dyDescent="0.2">
      <c r="B10" s="72" t="s">
        <v>81</v>
      </c>
      <c r="C10" s="72" t="s">
        <v>86</v>
      </c>
      <c r="D10" s="73" t="s">
        <v>87</v>
      </c>
      <c r="F10"/>
    </row>
    <row r="11" spans="1:6" ht="15" hidden="1" x14ac:dyDescent="0.2">
      <c r="B11" s="74" t="s">
        <v>88</v>
      </c>
      <c r="C11" s="74" t="s">
        <v>89</v>
      </c>
      <c r="D11" s="75">
        <v>0.94899999999999995</v>
      </c>
      <c r="F11"/>
    </row>
    <row r="12" spans="1:6" ht="15" hidden="1" x14ac:dyDescent="0.2">
      <c r="B12" s="74" t="s">
        <v>90</v>
      </c>
      <c r="C12" s="74" t="s">
        <v>91</v>
      </c>
      <c r="D12" s="75">
        <v>1.022</v>
      </c>
      <c r="F12"/>
    </row>
    <row r="13" spans="1:6" ht="15" hidden="1" x14ac:dyDescent="0.2">
      <c r="B13" s="74" t="s">
        <v>92</v>
      </c>
      <c r="C13" s="74" t="s">
        <v>93</v>
      </c>
      <c r="D13" s="75">
        <v>0.99299999999999999</v>
      </c>
      <c r="F13"/>
    </row>
    <row r="14" spans="1:6" ht="15" hidden="1" x14ac:dyDescent="0.2">
      <c r="B14" s="74" t="s">
        <v>94</v>
      </c>
      <c r="C14" s="74" t="s">
        <v>93</v>
      </c>
      <c r="D14" s="75">
        <v>0.99299999999999999</v>
      </c>
      <c r="F14"/>
    </row>
    <row r="15" spans="1:6" ht="15" hidden="1" x14ac:dyDescent="0.2">
      <c r="B15" s="74" t="s">
        <v>95</v>
      </c>
      <c r="C15" s="74" t="s">
        <v>96</v>
      </c>
      <c r="D15" s="75">
        <v>0.92200000000000004</v>
      </c>
      <c r="F15"/>
    </row>
    <row r="16" spans="1:6" ht="15" hidden="1" x14ac:dyDescent="0.2">
      <c r="B16" s="74" t="s">
        <v>97</v>
      </c>
      <c r="C16" s="76" t="s">
        <v>98</v>
      </c>
      <c r="D16" s="75">
        <v>0.95399999999999996</v>
      </c>
      <c r="F16"/>
    </row>
    <row r="17" spans="2:6" ht="15" hidden="1" x14ac:dyDescent="0.2">
      <c r="B17" s="74" t="s">
        <v>99</v>
      </c>
      <c r="C17" s="74" t="s">
        <v>100</v>
      </c>
      <c r="D17" s="75">
        <v>1.0580000000000001</v>
      </c>
      <c r="F17"/>
    </row>
    <row r="18" spans="2:6" ht="15" hidden="1" x14ac:dyDescent="0.2">
      <c r="B18" s="74" t="s">
        <v>101</v>
      </c>
      <c r="C18" s="76" t="s">
        <v>102</v>
      </c>
      <c r="D18" s="75">
        <v>0.95299999999999996</v>
      </c>
      <c r="F18"/>
    </row>
    <row r="19" spans="2:6" ht="15" hidden="1" x14ac:dyDescent="0.2">
      <c r="B19" s="74" t="s">
        <v>103</v>
      </c>
      <c r="C19" s="76" t="s">
        <v>104</v>
      </c>
      <c r="D19" s="75">
        <v>0.94099999999999995</v>
      </c>
      <c r="F19"/>
    </row>
    <row r="20" spans="2:6" ht="15" hidden="1" x14ac:dyDescent="0.2">
      <c r="B20" s="74" t="s">
        <v>105</v>
      </c>
      <c r="C20" s="74" t="s">
        <v>91</v>
      </c>
      <c r="D20" s="75">
        <v>1.022</v>
      </c>
      <c r="F20"/>
    </row>
    <row r="21" spans="2:6" ht="15" hidden="1" x14ac:dyDescent="0.2">
      <c r="B21" s="74" t="s">
        <v>106</v>
      </c>
      <c r="C21" s="74" t="s">
        <v>93</v>
      </c>
      <c r="D21" s="75">
        <v>0.99299999999999999</v>
      </c>
      <c r="F21"/>
    </row>
    <row r="22" spans="2:6" ht="15" hidden="1" x14ac:dyDescent="0.2">
      <c r="B22" s="74" t="s">
        <v>107</v>
      </c>
      <c r="C22" s="76" t="s">
        <v>98</v>
      </c>
      <c r="D22" s="75">
        <v>0.95399999999999996</v>
      </c>
      <c r="F22"/>
    </row>
    <row r="23" spans="2:6" ht="15" hidden="1" x14ac:dyDescent="0.2">
      <c r="B23" s="74" t="s">
        <v>108</v>
      </c>
      <c r="C23" s="76" t="s">
        <v>91</v>
      </c>
      <c r="D23" s="75">
        <v>1.022</v>
      </c>
      <c r="F23"/>
    </row>
    <row r="24" spans="2:6" ht="15" hidden="1" x14ac:dyDescent="0.2">
      <c r="B24" s="74" t="s">
        <v>109</v>
      </c>
      <c r="C24" s="76" t="s">
        <v>110</v>
      </c>
      <c r="D24" s="75">
        <v>1.018</v>
      </c>
      <c r="F24"/>
    </row>
    <row r="25" spans="2:6" ht="15" hidden="1" x14ac:dyDescent="0.2">
      <c r="B25" s="74" t="s">
        <v>111</v>
      </c>
      <c r="C25" s="74" t="s">
        <v>93</v>
      </c>
      <c r="D25" s="75">
        <v>0.99299999999999999</v>
      </c>
      <c r="F25"/>
    </row>
    <row r="26" spans="2:6" ht="15" hidden="1" x14ac:dyDescent="0.2">
      <c r="B26" s="74" t="s">
        <v>112</v>
      </c>
      <c r="C26" s="76" t="s">
        <v>89</v>
      </c>
      <c r="D26" s="75">
        <v>0.94899999999999995</v>
      </c>
      <c r="F26"/>
    </row>
    <row r="27" spans="2:6" ht="15" hidden="1" x14ac:dyDescent="0.2">
      <c r="B27" s="74" t="s">
        <v>113</v>
      </c>
      <c r="C27" s="76" t="s">
        <v>98</v>
      </c>
      <c r="D27" s="75">
        <v>0.95399999999999996</v>
      </c>
      <c r="F27"/>
    </row>
    <row r="28" spans="2:6" ht="15" hidden="1" x14ac:dyDescent="0.2">
      <c r="B28" s="74" t="s">
        <v>114</v>
      </c>
      <c r="C28" s="74" t="s">
        <v>93</v>
      </c>
      <c r="D28" s="75">
        <v>0.99299999999999999</v>
      </c>
      <c r="F28"/>
    </row>
    <row r="29" spans="2:6" ht="15" hidden="1" x14ac:dyDescent="0.2">
      <c r="B29" s="74" t="s">
        <v>115</v>
      </c>
      <c r="C29" s="74" t="s">
        <v>91</v>
      </c>
      <c r="D29" s="75">
        <v>1.022</v>
      </c>
      <c r="F29"/>
    </row>
    <row r="30" spans="2:6" ht="15" hidden="1" x14ac:dyDescent="0.2">
      <c r="B30" s="74" t="s">
        <v>116</v>
      </c>
      <c r="C30" s="76" t="s">
        <v>117</v>
      </c>
      <c r="D30" s="75">
        <v>1.02</v>
      </c>
      <c r="F30"/>
    </row>
    <row r="31" spans="2:6" ht="15" hidden="1" x14ac:dyDescent="0.2">
      <c r="B31" s="74" t="s">
        <v>118</v>
      </c>
      <c r="C31" s="74" t="s">
        <v>93</v>
      </c>
      <c r="D31" s="75">
        <v>0.99299999999999999</v>
      </c>
      <c r="F31"/>
    </row>
    <row r="32" spans="2:6" ht="15" hidden="1" x14ac:dyDescent="0.2">
      <c r="B32" s="74" t="s">
        <v>119</v>
      </c>
      <c r="C32" s="76" t="s">
        <v>102</v>
      </c>
      <c r="D32" s="75">
        <v>0.95299999999999996</v>
      </c>
      <c r="F32"/>
    </row>
    <row r="33" spans="2:6" ht="15" hidden="1" x14ac:dyDescent="0.2">
      <c r="B33" s="74" t="s">
        <v>120</v>
      </c>
      <c r="C33" s="76" t="s">
        <v>117</v>
      </c>
      <c r="D33" s="75">
        <v>1.02</v>
      </c>
      <c r="F33"/>
    </row>
    <row r="34" spans="2:6" ht="15" hidden="1" x14ac:dyDescent="0.2">
      <c r="B34" s="74" t="s">
        <v>121</v>
      </c>
      <c r="C34" s="76" t="s">
        <v>102</v>
      </c>
      <c r="D34" s="75">
        <v>0.95299999999999996</v>
      </c>
      <c r="F34"/>
    </row>
    <row r="35" spans="2:6" ht="15" hidden="1" x14ac:dyDescent="0.2">
      <c r="B35" s="74" t="s">
        <v>122</v>
      </c>
      <c r="C35" s="76" t="s">
        <v>102</v>
      </c>
      <c r="D35" s="75">
        <v>0.95299999999999996</v>
      </c>
      <c r="F35"/>
    </row>
    <row r="36" spans="2:6" ht="15" hidden="1" x14ac:dyDescent="0.2">
      <c r="B36" s="74" t="s">
        <v>123</v>
      </c>
      <c r="C36" s="74" t="s">
        <v>93</v>
      </c>
      <c r="D36" s="75">
        <v>0.99299999999999999</v>
      </c>
      <c r="F36"/>
    </row>
    <row r="37" spans="2:6" ht="15" hidden="1" x14ac:dyDescent="0.2">
      <c r="B37" s="74" t="s">
        <v>124</v>
      </c>
      <c r="C37" s="74" t="s">
        <v>91</v>
      </c>
      <c r="D37" s="75">
        <v>1.022</v>
      </c>
      <c r="F37"/>
    </row>
    <row r="38" spans="2:6" ht="15" hidden="1" x14ac:dyDescent="0.2">
      <c r="B38" s="74" t="s">
        <v>125</v>
      </c>
      <c r="C38" s="76" t="s">
        <v>126</v>
      </c>
      <c r="D38" s="75">
        <v>1.0229999999999999</v>
      </c>
      <c r="F38"/>
    </row>
    <row r="39" spans="2:6" ht="15" hidden="1" x14ac:dyDescent="0.2">
      <c r="B39" s="74" t="s">
        <v>127</v>
      </c>
      <c r="C39" s="74" t="s">
        <v>93</v>
      </c>
      <c r="D39" s="75">
        <v>0.99299999999999999</v>
      </c>
      <c r="F39"/>
    </row>
    <row r="40" spans="2:6" ht="15" hidden="1" x14ac:dyDescent="0.2">
      <c r="B40" s="74" t="s">
        <v>128</v>
      </c>
      <c r="C40" s="76" t="s">
        <v>91</v>
      </c>
      <c r="D40" s="75">
        <v>1.022</v>
      </c>
      <c r="F40"/>
    </row>
    <row r="41" spans="2:6" ht="15" hidden="1" x14ac:dyDescent="0.2">
      <c r="B41" s="74" t="s">
        <v>129</v>
      </c>
      <c r="C41" s="76" t="s">
        <v>89</v>
      </c>
      <c r="D41" s="75">
        <v>0.94899999999999995</v>
      </c>
      <c r="F41"/>
    </row>
    <row r="42" spans="2:6" ht="15" hidden="1" x14ac:dyDescent="0.2">
      <c r="B42" s="74" t="s">
        <v>130</v>
      </c>
      <c r="C42" s="76" t="s">
        <v>98</v>
      </c>
      <c r="D42" s="75">
        <v>0.95399999999999996</v>
      </c>
      <c r="F42"/>
    </row>
    <row r="43" spans="2:6" ht="15" hidden="1" x14ac:dyDescent="0.2">
      <c r="B43" s="74" t="s">
        <v>131</v>
      </c>
      <c r="C43" s="76" t="s">
        <v>89</v>
      </c>
      <c r="D43" s="75">
        <v>0.94899999999999995</v>
      </c>
      <c r="F43"/>
    </row>
    <row r="44" spans="2:6" ht="15" hidden="1" x14ac:dyDescent="0.2">
      <c r="B44" s="74" t="s">
        <v>132</v>
      </c>
      <c r="C44" s="76" t="s">
        <v>98</v>
      </c>
      <c r="D44" s="75">
        <v>0.95399999999999996</v>
      </c>
      <c r="F44"/>
    </row>
    <row r="45" spans="2:6" ht="15" hidden="1" x14ac:dyDescent="0.2">
      <c r="B45" s="74" t="s">
        <v>133</v>
      </c>
      <c r="C45" s="74" t="s">
        <v>93</v>
      </c>
      <c r="D45" s="75">
        <v>0.99299999999999999</v>
      </c>
      <c r="F45"/>
    </row>
    <row r="46" spans="2:6" ht="15" hidden="1" x14ac:dyDescent="0.2">
      <c r="B46" s="74" t="s">
        <v>134</v>
      </c>
      <c r="C46" s="76" t="s">
        <v>89</v>
      </c>
      <c r="D46" s="75">
        <v>0.94899999999999995</v>
      </c>
      <c r="F46"/>
    </row>
    <row r="47" spans="2:6" ht="15" hidden="1" x14ac:dyDescent="0.2">
      <c r="B47" s="74" t="s">
        <v>135</v>
      </c>
      <c r="C47" s="76" t="s">
        <v>98</v>
      </c>
      <c r="D47" s="75">
        <v>0.95399999999999996</v>
      </c>
      <c r="F47"/>
    </row>
    <row r="48" spans="2:6" ht="15" hidden="1" x14ac:dyDescent="0.2">
      <c r="B48" s="74" t="s">
        <v>136</v>
      </c>
      <c r="C48" s="76" t="s">
        <v>89</v>
      </c>
      <c r="D48" s="75">
        <v>0.94899999999999995</v>
      </c>
      <c r="F48"/>
    </row>
    <row r="49" spans="2:6" ht="15" hidden="1" x14ac:dyDescent="0.2">
      <c r="B49" s="74" t="s">
        <v>137</v>
      </c>
      <c r="C49" s="74" t="s">
        <v>93</v>
      </c>
      <c r="D49" s="75">
        <v>0.99299999999999999</v>
      </c>
      <c r="F49"/>
    </row>
    <row r="50" spans="2:6" ht="15" hidden="1" x14ac:dyDescent="0.2">
      <c r="B50" s="74" t="s">
        <v>138</v>
      </c>
      <c r="C50" s="76" t="s">
        <v>91</v>
      </c>
      <c r="D50" s="75">
        <v>1.022</v>
      </c>
      <c r="F50"/>
    </row>
    <row r="51" spans="2:6" ht="15" hidden="1" x14ac:dyDescent="0.2">
      <c r="B51" s="74" t="s">
        <v>139</v>
      </c>
      <c r="C51" s="76" t="s">
        <v>98</v>
      </c>
      <c r="D51" s="75">
        <v>0.95399999999999996</v>
      </c>
      <c r="F51"/>
    </row>
    <row r="52" spans="2:6" ht="15" hidden="1" x14ac:dyDescent="0.2">
      <c r="B52" s="74" t="s">
        <v>140</v>
      </c>
      <c r="C52" s="76" t="s">
        <v>98</v>
      </c>
      <c r="D52" s="75">
        <v>0.95399999999999996</v>
      </c>
      <c r="F52"/>
    </row>
    <row r="53" spans="2:6" ht="15" hidden="1" x14ac:dyDescent="0.2">
      <c r="B53" s="74" t="s">
        <v>144</v>
      </c>
      <c r="C53" s="76" t="s">
        <v>98</v>
      </c>
      <c r="D53" s="75">
        <v>0.95399999999999996</v>
      </c>
      <c r="F53"/>
    </row>
    <row r="54" spans="2:6" ht="15" hidden="1" x14ac:dyDescent="0.2">
      <c r="B54" s="74" t="s">
        <v>141</v>
      </c>
      <c r="C54" s="74" t="s">
        <v>93</v>
      </c>
      <c r="D54" s="75">
        <v>0.99299999999999999</v>
      </c>
      <c r="F54"/>
    </row>
    <row r="55" spans="2:6" ht="15" hidden="1" x14ac:dyDescent="0.2">
      <c r="B55" s="74" t="s">
        <v>142</v>
      </c>
      <c r="C55" s="74" t="s">
        <v>93</v>
      </c>
      <c r="D55" s="75">
        <v>0.99299999999999999</v>
      </c>
      <c r="F55"/>
    </row>
    <row r="56" spans="2:6" ht="15" hidden="1" x14ac:dyDescent="0.2">
      <c r="B56" s="74" t="s">
        <v>143</v>
      </c>
      <c r="C56" s="76" t="s">
        <v>102</v>
      </c>
      <c r="D56" s="75">
        <v>0.95299999999999996</v>
      </c>
      <c r="F56"/>
    </row>
    <row r="57" spans="2:6" ht="15" hidden="1" x14ac:dyDescent="0.2">
      <c r="B57" s="74" t="s">
        <v>145</v>
      </c>
      <c r="C57" s="76" t="s">
        <v>98</v>
      </c>
      <c r="D57" s="75">
        <v>0.95399999999999996</v>
      </c>
      <c r="F57"/>
    </row>
    <row r="58" spans="2:6" ht="15" hidden="1" x14ac:dyDescent="0.2">
      <c r="B58" s="74" t="s">
        <v>146</v>
      </c>
      <c r="C58" s="76" t="s">
        <v>91</v>
      </c>
      <c r="D58" s="75">
        <v>1.022</v>
      </c>
      <c r="F58"/>
    </row>
    <row r="59" spans="2:6" ht="15" hidden="1" x14ac:dyDescent="0.2">
      <c r="B59" s="74" t="s">
        <v>147</v>
      </c>
      <c r="C59" s="74" t="s">
        <v>93</v>
      </c>
      <c r="D59" s="75">
        <v>0.99299999999999999</v>
      </c>
      <c r="F59"/>
    </row>
    <row r="60" spans="2:6" ht="15" hidden="1" x14ac:dyDescent="0.2">
      <c r="B60" s="74" t="s">
        <v>148</v>
      </c>
      <c r="C60" s="76" t="s">
        <v>102</v>
      </c>
      <c r="D60" s="75">
        <v>0.95299999999999996</v>
      </c>
      <c r="F60"/>
    </row>
    <row r="61" spans="2:6" ht="15" hidden="1" x14ac:dyDescent="0.2">
      <c r="B61" s="74" t="s">
        <v>149</v>
      </c>
      <c r="C61" s="76" t="s">
        <v>98</v>
      </c>
      <c r="D61" s="75">
        <v>0.95399999999999996</v>
      </c>
      <c r="F61"/>
    </row>
    <row r="62" spans="2:6" ht="15" hidden="1" x14ac:dyDescent="0.2">
      <c r="B62" s="74" t="s">
        <v>150</v>
      </c>
      <c r="C62" s="76" t="s">
        <v>100</v>
      </c>
      <c r="D62" s="75">
        <v>1.0580000000000001</v>
      </c>
      <c r="F62"/>
    </row>
    <row r="63" spans="2:6" ht="15" hidden="1" x14ac:dyDescent="0.2">
      <c r="B63" s="74" t="s">
        <v>151</v>
      </c>
      <c r="C63" s="76" t="s">
        <v>98</v>
      </c>
      <c r="D63" s="75">
        <v>0.95399999999999996</v>
      </c>
      <c r="F63"/>
    </row>
    <row r="64" spans="2:6" ht="15" hidden="1" x14ac:dyDescent="0.2">
      <c r="B64" s="74" t="s">
        <v>152</v>
      </c>
      <c r="C64" s="74" t="s">
        <v>93</v>
      </c>
      <c r="D64" s="75">
        <v>0.99299999999999999</v>
      </c>
      <c r="F64"/>
    </row>
    <row r="65" spans="2:6" ht="15" hidden="1" x14ac:dyDescent="0.2">
      <c r="B65" s="74" t="s">
        <v>153</v>
      </c>
      <c r="C65" s="76" t="s">
        <v>117</v>
      </c>
      <c r="D65" s="75">
        <v>1.02</v>
      </c>
      <c r="F65"/>
    </row>
    <row r="66" spans="2:6" ht="15" hidden="1" x14ac:dyDescent="0.2">
      <c r="B66" s="74" t="s">
        <v>154</v>
      </c>
      <c r="C66" s="74" t="s">
        <v>93</v>
      </c>
      <c r="D66" s="75">
        <v>0.99299999999999999</v>
      </c>
      <c r="F66"/>
    </row>
    <row r="67" spans="2:6" ht="15" hidden="1" x14ac:dyDescent="0.2">
      <c r="B67" s="74" t="s">
        <v>155</v>
      </c>
      <c r="C67" s="74" t="s">
        <v>93</v>
      </c>
      <c r="D67" s="75">
        <v>0.99299999999999999</v>
      </c>
      <c r="F67"/>
    </row>
    <row r="68" spans="2:6" ht="15" hidden="1" x14ac:dyDescent="0.2">
      <c r="B68" s="74" t="s">
        <v>156</v>
      </c>
      <c r="C68" s="76" t="s">
        <v>89</v>
      </c>
      <c r="D68" s="75">
        <v>0.94899999999999995</v>
      </c>
      <c r="F68"/>
    </row>
    <row r="69" spans="2:6" ht="15" hidden="1" x14ac:dyDescent="0.2">
      <c r="B69" s="74" t="s">
        <v>157</v>
      </c>
      <c r="C69" s="76" t="s">
        <v>98</v>
      </c>
      <c r="D69" s="75">
        <v>0.95399999999999996</v>
      </c>
      <c r="F69"/>
    </row>
    <row r="70" spans="2:6" ht="15" hidden="1" x14ac:dyDescent="0.2">
      <c r="B70" s="74" t="s">
        <v>158</v>
      </c>
      <c r="C70" s="76" t="s">
        <v>159</v>
      </c>
      <c r="D70" s="75">
        <v>0.96199999999999997</v>
      </c>
      <c r="F70"/>
    </row>
    <row r="71" spans="2:6" ht="15" hidden="1" x14ac:dyDescent="0.2">
      <c r="B71" s="74" t="s">
        <v>160</v>
      </c>
      <c r="C71" s="74" t="s">
        <v>93</v>
      </c>
      <c r="D71" s="75">
        <v>0.99299999999999999</v>
      </c>
      <c r="F71"/>
    </row>
    <row r="72" spans="2:6" ht="15" hidden="1" x14ac:dyDescent="0.2">
      <c r="B72" s="74" t="s">
        <v>161</v>
      </c>
      <c r="C72" s="74" t="s">
        <v>91</v>
      </c>
      <c r="D72" s="75">
        <v>1.022</v>
      </c>
      <c r="F72"/>
    </row>
    <row r="73" spans="2:6" ht="15" hidden="1" x14ac:dyDescent="0.2">
      <c r="B73" s="74" t="s">
        <v>162</v>
      </c>
      <c r="C73" s="74" t="s">
        <v>93</v>
      </c>
      <c r="D73" s="75">
        <v>0.99299999999999999</v>
      </c>
      <c r="F73"/>
    </row>
    <row r="74" spans="2:6" ht="15" hidden="1" x14ac:dyDescent="0.2">
      <c r="B74" s="74" t="s">
        <v>163</v>
      </c>
      <c r="C74" s="76" t="s">
        <v>98</v>
      </c>
      <c r="D74" s="75">
        <v>0.95399999999999996</v>
      </c>
      <c r="F74"/>
    </row>
    <row r="75" spans="2:6" ht="15" hidden="1" x14ac:dyDescent="0.2">
      <c r="B75" s="74" t="s">
        <v>164</v>
      </c>
      <c r="C75" s="76" t="s">
        <v>98</v>
      </c>
      <c r="D75" s="75">
        <v>0.95399999999999996</v>
      </c>
      <c r="F75"/>
    </row>
    <row r="76" spans="2:6" ht="15" hidden="1" x14ac:dyDescent="0.2">
      <c r="B76" s="74" t="s">
        <v>165</v>
      </c>
      <c r="C76" s="76" t="s">
        <v>102</v>
      </c>
      <c r="D76" s="75">
        <v>0.95299999999999996</v>
      </c>
      <c r="F76"/>
    </row>
    <row r="77" spans="2:6" ht="15" hidden="1" x14ac:dyDescent="0.2">
      <c r="B77" s="74" t="s">
        <v>166</v>
      </c>
      <c r="C77" s="76" t="s">
        <v>98</v>
      </c>
      <c r="D77" s="75">
        <v>0.95399999999999996</v>
      </c>
      <c r="F77"/>
    </row>
    <row r="78" spans="2:6" ht="15" hidden="1" x14ac:dyDescent="0.2">
      <c r="B78" s="74" t="s">
        <v>167</v>
      </c>
      <c r="C78" s="74" t="s">
        <v>93</v>
      </c>
      <c r="D78" s="75">
        <v>0.99299999999999999</v>
      </c>
      <c r="F78"/>
    </row>
    <row r="79" spans="2:6" ht="15" hidden="1" x14ac:dyDescent="0.2">
      <c r="B79" s="74" t="s">
        <v>171</v>
      </c>
      <c r="C79" s="76" t="s">
        <v>104</v>
      </c>
      <c r="D79" s="75">
        <v>0.94099999999999995</v>
      </c>
      <c r="F79"/>
    </row>
    <row r="80" spans="2:6" ht="15" hidden="1" x14ac:dyDescent="0.2">
      <c r="B80" s="74" t="s">
        <v>168</v>
      </c>
      <c r="C80" s="74" t="s">
        <v>91</v>
      </c>
      <c r="D80" s="75">
        <v>1.022</v>
      </c>
      <c r="F80"/>
    </row>
    <row r="81" spans="2:6" ht="15" hidden="1" x14ac:dyDescent="0.2">
      <c r="B81" s="74" t="s">
        <v>169</v>
      </c>
      <c r="C81" s="76" t="s">
        <v>91</v>
      </c>
      <c r="D81" s="75">
        <v>1.022</v>
      </c>
      <c r="F81"/>
    </row>
    <row r="82" spans="2:6" ht="15" hidden="1" x14ac:dyDescent="0.2">
      <c r="B82" s="74" t="s">
        <v>170</v>
      </c>
      <c r="C82" s="76" t="s">
        <v>91</v>
      </c>
      <c r="D82" s="75">
        <v>1.022</v>
      </c>
      <c r="F82"/>
    </row>
    <row r="83" spans="2:6" ht="15" hidden="1" x14ac:dyDescent="0.2">
      <c r="B83" s="74" t="s">
        <v>172</v>
      </c>
      <c r="C83" s="76" t="s">
        <v>96</v>
      </c>
      <c r="D83" s="75">
        <v>0.92200000000000004</v>
      </c>
      <c r="F83"/>
    </row>
    <row r="84" spans="2:6" ht="15" hidden="1" x14ac:dyDescent="0.2">
      <c r="B84" s="74" t="s">
        <v>173</v>
      </c>
      <c r="C84" s="76" t="s">
        <v>102</v>
      </c>
      <c r="D84" s="75">
        <v>0.95299999999999996</v>
      </c>
      <c r="F84"/>
    </row>
    <row r="85" spans="2:6" ht="15" hidden="1" x14ac:dyDescent="0.2">
      <c r="B85" s="74" t="s">
        <v>174</v>
      </c>
      <c r="C85" s="74" t="s">
        <v>93</v>
      </c>
      <c r="D85" s="75">
        <v>0.99299999999999999</v>
      </c>
      <c r="F85"/>
    </row>
    <row r="86" spans="2:6" ht="15" hidden="1" x14ac:dyDescent="0.2">
      <c r="B86" s="74" t="s">
        <v>175</v>
      </c>
      <c r="C86" s="76" t="s">
        <v>98</v>
      </c>
      <c r="D86" s="75">
        <v>0.95399999999999996</v>
      </c>
      <c r="F86"/>
    </row>
    <row r="87" spans="2:6" ht="15" hidden="1" x14ac:dyDescent="0.2">
      <c r="B87" s="74" t="s">
        <v>176</v>
      </c>
      <c r="C87" s="74" t="s">
        <v>93</v>
      </c>
      <c r="D87" s="75">
        <v>0.99299999999999999</v>
      </c>
      <c r="F87"/>
    </row>
    <row r="88" spans="2:6" ht="15" hidden="1" x14ac:dyDescent="0.2">
      <c r="B88" s="74" t="s">
        <v>177</v>
      </c>
      <c r="C88" s="74" t="s">
        <v>93</v>
      </c>
      <c r="D88" s="75">
        <v>0.99299999999999999</v>
      </c>
      <c r="F88"/>
    </row>
    <row r="89" spans="2:6" ht="15" hidden="1" x14ac:dyDescent="0.2">
      <c r="B89" s="74" t="s">
        <v>178</v>
      </c>
      <c r="C89" s="76" t="s">
        <v>117</v>
      </c>
      <c r="D89" s="75">
        <v>1.02</v>
      </c>
      <c r="F89"/>
    </row>
    <row r="90" spans="2:6" ht="15" hidden="1" x14ac:dyDescent="0.2">
      <c r="B90" s="74" t="s">
        <v>179</v>
      </c>
      <c r="C90" s="74" t="s">
        <v>93</v>
      </c>
      <c r="D90" s="75">
        <v>0.99299999999999999</v>
      </c>
      <c r="F90"/>
    </row>
    <row r="91" spans="2:6" ht="15" hidden="1" x14ac:dyDescent="0.2">
      <c r="B91" s="74" t="s">
        <v>180</v>
      </c>
      <c r="C91" s="76" t="s">
        <v>102</v>
      </c>
      <c r="D91" s="75">
        <v>0.95299999999999996</v>
      </c>
      <c r="F91"/>
    </row>
    <row r="92" spans="2:6" ht="15" hidden="1" x14ac:dyDescent="0.2">
      <c r="B92" s="74" t="s">
        <v>181</v>
      </c>
      <c r="C92" s="74" t="s">
        <v>91</v>
      </c>
      <c r="D92" s="75">
        <v>1.022</v>
      </c>
      <c r="F92"/>
    </row>
    <row r="93" spans="2:6" ht="15" hidden="1" x14ac:dyDescent="0.2">
      <c r="B93" s="74" t="s">
        <v>182</v>
      </c>
      <c r="C93" s="76" t="s">
        <v>102</v>
      </c>
      <c r="D93" s="75">
        <v>0.95299999999999996</v>
      </c>
      <c r="F93"/>
    </row>
    <row r="94" spans="2:6" ht="15" hidden="1" x14ac:dyDescent="0.2">
      <c r="B94" s="74" t="s">
        <v>183</v>
      </c>
      <c r="C94" s="74" t="s">
        <v>93</v>
      </c>
      <c r="D94" s="75">
        <v>0.99299999999999999</v>
      </c>
      <c r="F94"/>
    </row>
    <row r="95" spans="2:6" ht="15" hidden="1" x14ac:dyDescent="0.2">
      <c r="B95" s="74" t="s">
        <v>184</v>
      </c>
      <c r="C95" s="76" t="s">
        <v>102</v>
      </c>
      <c r="D95" s="75">
        <v>0.95299999999999996</v>
      </c>
      <c r="F95"/>
    </row>
    <row r="96" spans="2:6" ht="15" hidden="1" x14ac:dyDescent="0.2">
      <c r="B96" s="91" t="s">
        <v>185</v>
      </c>
      <c r="C96" s="92" t="s">
        <v>91</v>
      </c>
      <c r="D96" s="93">
        <v>1.022</v>
      </c>
      <c r="F96"/>
    </row>
    <row r="97" spans="2:6" ht="15" hidden="1" x14ac:dyDescent="0.2">
      <c r="B97" s="94" t="s">
        <v>186</v>
      </c>
      <c r="C97" s="95" t="s">
        <v>98</v>
      </c>
      <c r="D97" s="96">
        <v>0.95399999999999996</v>
      </c>
      <c r="F97"/>
    </row>
    <row r="98" spans="2:6" hidden="1" x14ac:dyDescent="0.2">
      <c r="B98" s="97" t="s">
        <v>194</v>
      </c>
      <c r="C98" s="97" t="s">
        <v>93</v>
      </c>
      <c r="D98" s="96">
        <v>0.99299999999999999</v>
      </c>
    </row>
    <row r="99" spans="2:6" hidden="1" x14ac:dyDescent="0.2">
      <c r="B99" s="97" t="s">
        <v>195</v>
      </c>
      <c r="C99" s="97" t="s">
        <v>93</v>
      </c>
      <c r="D99" s="96">
        <v>0.99299999999999999</v>
      </c>
    </row>
    <row r="100" spans="2:6" hidden="1" x14ac:dyDescent="0.2">
      <c r="B100" s="97" t="s">
        <v>196</v>
      </c>
      <c r="C100" s="97" t="s">
        <v>98</v>
      </c>
      <c r="D100" s="96">
        <v>0.95399999999999996</v>
      </c>
    </row>
    <row r="101" spans="2:6" hidden="1" x14ac:dyDescent="0.2">
      <c r="B101" s="97" t="s">
        <v>197</v>
      </c>
      <c r="C101" s="97" t="s">
        <v>91</v>
      </c>
      <c r="D101" s="96">
        <v>1.022</v>
      </c>
    </row>
    <row r="102" spans="2:6" hidden="1" x14ac:dyDescent="0.2">
      <c r="B102" s="97" t="s">
        <v>198</v>
      </c>
      <c r="C102" s="97" t="s">
        <v>98</v>
      </c>
      <c r="D102" s="96">
        <v>0.95399999999999996</v>
      </c>
    </row>
    <row r="103" spans="2:6" hidden="1" x14ac:dyDescent="0.2">
      <c r="B103" s="97" t="s">
        <v>199</v>
      </c>
      <c r="C103" s="97" t="s">
        <v>91</v>
      </c>
      <c r="D103" s="96">
        <v>1.022</v>
      </c>
    </row>
    <row r="104" spans="2:6" hidden="1" x14ac:dyDescent="0.2">
      <c r="B104" s="97" t="s">
        <v>200</v>
      </c>
      <c r="C104" s="97" t="s">
        <v>89</v>
      </c>
      <c r="D104" s="96">
        <v>0.94899999999999995</v>
      </c>
    </row>
    <row r="105" spans="2:6" hidden="1" x14ac:dyDescent="0.2">
      <c r="B105" s="97" t="s">
        <v>201</v>
      </c>
      <c r="C105" s="97" t="s">
        <v>104</v>
      </c>
      <c r="D105" s="96">
        <v>0.94099999999999995</v>
      </c>
    </row>
    <row r="106" spans="2:6" hidden="1" x14ac:dyDescent="0.2">
      <c r="B106" s="97" t="s">
        <v>202</v>
      </c>
      <c r="C106" s="97" t="s">
        <v>93</v>
      </c>
      <c r="D106" s="97">
        <v>0.99299999999999999</v>
      </c>
    </row>
    <row r="107" spans="2:6" hidden="1" x14ac:dyDescent="0.2">
      <c r="B107" s="97" t="s">
        <v>203</v>
      </c>
      <c r="C107" s="97" t="s">
        <v>89</v>
      </c>
      <c r="D107" s="96">
        <v>0.94899999999999995</v>
      </c>
    </row>
    <row r="108" spans="2:6" hidden="1" x14ac:dyDescent="0.2">
      <c r="B108" s="97" t="s">
        <v>204</v>
      </c>
      <c r="C108" s="97" t="s">
        <v>102</v>
      </c>
      <c r="D108" s="96">
        <v>0.95299999999999996</v>
      </c>
    </row>
    <row r="109" spans="2:6" hidden="1" x14ac:dyDescent="0.2"/>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125" workbookViewId="0">
      <selection activeCell="G15" sqref="G15"/>
    </sheetView>
  </sheetViews>
  <sheetFormatPr defaultColWidth="9.140625"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65" bestFit="1" customWidth="1"/>
    <col min="6" max="6" width="11.28515625" style="65" bestFit="1" customWidth="1"/>
    <col min="7" max="7" width="9.140625" style="65"/>
    <col min="8" max="8" width="9.140625" style="54"/>
    <col min="9" max="16384" width="9.140625" style="3"/>
  </cols>
  <sheetData>
    <row r="1" spans="1:4" ht="15" x14ac:dyDescent="0.2">
      <c r="A1" s="26" t="s">
        <v>227</v>
      </c>
      <c r="D1" s="24"/>
    </row>
    <row r="2" spans="1:4" x14ac:dyDescent="0.2">
      <c r="A2" s="24"/>
      <c r="B2" s="24"/>
      <c r="C2" s="24"/>
      <c r="D2" s="24"/>
    </row>
    <row r="3" spans="1:4" x14ac:dyDescent="0.2">
      <c r="A3" s="7" t="s">
        <v>10</v>
      </c>
      <c r="B3" s="24"/>
      <c r="C3" s="24"/>
      <c r="D3" s="7" t="s">
        <v>50</v>
      </c>
    </row>
    <row r="4" spans="1:4" x14ac:dyDescent="0.2">
      <c r="A4" s="27" t="s">
        <v>24</v>
      </c>
      <c r="B4" s="25">
        <f>'Direct Staffing'!C26</f>
        <v>22.719411610000002</v>
      </c>
      <c r="D4" s="66">
        <f>B4</f>
        <v>22.719411610000002</v>
      </c>
    </row>
    <row r="5" spans="1:4" x14ac:dyDescent="0.2">
      <c r="A5" s="67" t="s">
        <v>77</v>
      </c>
      <c r="B5" s="25">
        <f>B4/4</f>
        <v>5.6798529025000004</v>
      </c>
      <c r="D5" s="28">
        <f>B5</f>
        <v>5.6798529025000004</v>
      </c>
    </row>
    <row r="6" spans="1:4" x14ac:dyDescent="0.2">
      <c r="A6" s="24"/>
      <c r="B6" s="24"/>
      <c r="C6" s="24"/>
      <c r="D6" s="24"/>
    </row>
    <row r="7" spans="1:4" x14ac:dyDescent="0.2">
      <c r="A7" s="7" t="s">
        <v>25</v>
      </c>
      <c r="B7" s="24"/>
      <c r="C7" s="24"/>
      <c r="D7" s="24"/>
    </row>
    <row r="8" spans="1:4" x14ac:dyDescent="0.2">
      <c r="A8" s="67" t="s">
        <v>76</v>
      </c>
      <c r="B8" s="34">
        <f>'Program Plan Support'!C10</f>
        <v>0.155</v>
      </c>
      <c r="D8" s="28">
        <f>B8*D5</f>
        <v>0.88037719988750007</v>
      </c>
    </row>
    <row r="9" spans="1:4" x14ac:dyDescent="0.2">
      <c r="A9" s="24"/>
      <c r="B9" s="24"/>
      <c r="C9" s="24"/>
      <c r="D9" s="24"/>
    </row>
    <row r="10" spans="1:4" x14ac:dyDescent="0.2">
      <c r="A10" s="7" t="s">
        <v>1</v>
      </c>
      <c r="B10" s="24"/>
      <c r="C10" s="24"/>
      <c r="D10" s="24"/>
    </row>
    <row r="11" spans="1:4" x14ac:dyDescent="0.2">
      <c r="A11" s="27" t="s">
        <v>9</v>
      </c>
      <c r="B11" s="35">
        <f>'Emp. Related Exp.'!C19</f>
        <v>0.23599999999999999</v>
      </c>
      <c r="C11" s="28"/>
      <c r="D11" s="28">
        <f>B11*(D5+D8)</f>
        <v>1.54821430416345</v>
      </c>
    </row>
    <row r="12" spans="1:4" ht="16.5" customHeight="1" x14ac:dyDescent="0.2">
      <c r="A12" s="24"/>
      <c r="B12" s="24"/>
      <c r="C12" s="24"/>
      <c r="D12" s="24"/>
    </row>
    <row r="13" spans="1:4" x14ac:dyDescent="0.2">
      <c r="A13" s="7" t="s">
        <v>28</v>
      </c>
      <c r="B13" s="24"/>
      <c r="C13" s="24"/>
      <c r="D13" s="24"/>
    </row>
    <row r="14" spans="1:4" x14ac:dyDescent="0.2">
      <c r="A14" s="29" t="s">
        <v>29</v>
      </c>
      <c r="B14" s="36">
        <f>'Client Programming &amp; Supports'!C5</f>
        <v>4.7E-2</v>
      </c>
      <c r="D14" s="6">
        <f>(D5+D8+D11)*B14</f>
        <v>0.38109688710789463</v>
      </c>
    </row>
    <row r="15" spans="1:4" x14ac:dyDescent="0.2">
      <c r="A15" s="24"/>
      <c r="B15" s="24"/>
      <c r="C15" s="24"/>
      <c r="D15" s="24"/>
    </row>
    <row r="16" spans="1:4" x14ac:dyDescent="0.2">
      <c r="A16" s="7" t="s">
        <v>43</v>
      </c>
      <c r="B16" s="24"/>
      <c r="C16" s="24"/>
      <c r="D16" s="24"/>
    </row>
    <row r="17" spans="1:7" x14ac:dyDescent="0.2">
      <c r="A17" s="27" t="s">
        <v>44</v>
      </c>
      <c r="B17" s="42">
        <f>'Program Related Expenses'!E13</f>
        <v>0.23250000000000001</v>
      </c>
      <c r="C17" s="28"/>
      <c r="D17" s="28">
        <f>E17-(D5+D11+D8+D14)</f>
        <v>2.5717502941702701</v>
      </c>
      <c r="E17" s="65">
        <f>(D5+D11+D8+D14)/(1-B17)</f>
        <v>11.061291587829114</v>
      </c>
    </row>
    <row r="18" spans="1:7" x14ac:dyDescent="0.2">
      <c r="A18" s="77"/>
      <c r="B18" s="78"/>
      <c r="C18" s="28"/>
      <c r="D18" s="28"/>
    </row>
    <row r="19" spans="1:7" s="83" customFormat="1" x14ac:dyDescent="0.2">
      <c r="A19" s="79" t="s">
        <v>187</v>
      </c>
      <c r="B19" s="80"/>
      <c r="C19" s="81"/>
      <c r="D19" s="81"/>
      <c r="E19" s="65"/>
      <c r="F19" s="65"/>
      <c r="G19" s="82"/>
    </row>
    <row r="20" spans="1:7" s="83" customFormat="1" x14ac:dyDescent="0.2">
      <c r="A20" s="84" t="s">
        <v>188</v>
      </c>
      <c r="B20" s="85" t="str">
        <f>'Regional Variance Factor'!B7</f>
        <v>-</v>
      </c>
      <c r="C20" s="82"/>
      <c r="D20" s="86" t="str">
        <f>IF((B20&lt;&gt;"-"),((E17*B20)-E17),"Select County")</f>
        <v>Select County</v>
      </c>
      <c r="E20" s="65"/>
      <c r="F20" s="65"/>
      <c r="G20" s="87"/>
    </row>
    <row r="21" spans="1:7" x14ac:dyDescent="0.2">
      <c r="A21" s="24"/>
      <c r="B21" s="24"/>
      <c r="C21" s="24"/>
      <c r="D21" s="24"/>
    </row>
    <row r="22" spans="1:7" x14ac:dyDescent="0.2">
      <c r="A22" s="30" t="s">
        <v>71</v>
      </c>
      <c r="B22" s="29"/>
      <c r="C22" s="54"/>
      <c r="D22" s="8" t="str">
        <f>IF((B20&lt;&gt;"-"),E17+D20,"Select County")</f>
        <v>Select County</v>
      </c>
      <c r="E22" s="65" t="s">
        <v>70</v>
      </c>
      <c r="F22" s="65">
        <f>IF('Direct Staffing'!C29='Direct Staffing'!I30,2,1)</f>
        <v>1</v>
      </c>
    </row>
    <row r="23" spans="1:7" x14ac:dyDescent="0.2">
      <c r="A23" s="51" t="s">
        <v>71</v>
      </c>
      <c r="B23" s="64" t="str">
        <f>'Direct Staffing'!C29</f>
        <v>Face to Face 1:1</v>
      </c>
      <c r="C23" s="24"/>
      <c r="D23" s="54"/>
      <c r="E23" s="66" t="e">
        <f>D22/F22</f>
        <v>#VALUE!</v>
      </c>
    </row>
    <row r="24" spans="1:7" hidden="1" x14ac:dyDescent="0.2">
      <c r="A24" s="24"/>
      <c r="B24" s="24"/>
      <c r="C24" s="24"/>
      <c r="D24" s="54"/>
    </row>
    <row r="25" spans="1:7" hidden="1" x14ac:dyDescent="0.2">
      <c r="A25" s="30" t="s">
        <v>69</v>
      </c>
      <c r="B25" s="43" t="str">
        <f>IF((B20&lt;&gt;"-"),E27-E23,"-")</f>
        <v>-</v>
      </c>
      <c r="C25" s="24"/>
      <c r="D25" s="65" t="s">
        <v>72</v>
      </c>
      <c r="E25" s="66" t="e">
        <f>(E23*0.01)+E23</f>
        <v>#VALUE!</v>
      </c>
    </row>
    <row r="26" spans="1:7" x14ac:dyDescent="0.2">
      <c r="A26" s="24"/>
      <c r="B26" s="24"/>
      <c r="C26" s="24"/>
      <c r="D26" s="65" t="s">
        <v>73</v>
      </c>
      <c r="E26" s="66" t="e">
        <f>(E25*0.05)+E25</f>
        <v>#VALUE!</v>
      </c>
    </row>
    <row r="27" spans="1:7" x14ac:dyDescent="0.2">
      <c r="A27" s="30" t="s">
        <v>48</v>
      </c>
      <c r="B27" s="43" t="str">
        <f>IF((B20&lt;&gt;"-"),E23,"Select County")</f>
        <v>Select County</v>
      </c>
      <c r="C27" s="24"/>
      <c r="D27" s="65" t="s">
        <v>74</v>
      </c>
      <c r="E27" s="66" t="e">
        <f>(E26*0.01)+E26</f>
        <v>#VALUE!</v>
      </c>
    </row>
    <row r="28" spans="1:7" x14ac:dyDescent="0.2">
      <c r="C28" s="24"/>
      <c r="D28" s="54"/>
    </row>
    <row r="29" spans="1:7" x14ac:dyDescent="0.2">
      <c r="D29" s="54"/>
    </row>
    <row r="30" spans="1:7" x14ac:dyDescent="0.2">
      <c r="D30" s="54"/>
    </row>
    <row r="31" spans="1:7" x14ac:dyDescent="0.2">
      <c r="D31" s="54"/>
    </row>
    <row r="32" spans="1:7" x14ac:dyDescent="0.2">
      <c r="D32" s="54"/>
    </row>
    <row r="33" spans="4:4" x14ac:dyDescent="0.2">
      <c r="D33" s="54"/>
    </row>
    <row r="34" spans="4:4" x14ac:dyDescent="0.2">
      <c r="D34" s="54"/>
    </row>
    <row r="35" spans="4:4" x14ac:dyDescent="0.2">
      <c r="D35" s="54"/>
    </row>
    <row r="36" spans="4:4" x14ac:dyDescent="0.2">
      <c r="D36" s="54"/>
    </row>
  </sheetData>
  <sheetProtection algorithmName="SHA-512" hashValue="H2tno+lLiwKOZxon29BbUyuKy1H3HuFWNBXWLtf3DusC6rTA/RwBWyyzomIQVq8g8TSKiNmJPGpL6K7vWjW2qQ==" saltValue="8G+6B0dM5+RvDmp4eQCcXw==" spinCount="100000" sheet="1"/>
  <phoneticPr fontId="2" type="noConversion"/>
  <dataValidations xWindow="634" yWindow="592" count="17">
    <dataValidation allowBlank="1" showInputMessage="1" showErrorMessage="1" prompt="Total Costs for Staffing per Hour formula is equal to Total Individual Staffing Amount from Direct Staffing sheet" sqref="B4:B5"/>
    <dataValidation allowBlank="1" showInputMessage="1" showErrorMessage="1" prompt="Direct Staffing Rate Calculation formula is equal to Total Costs for Staffing per Hour" sqref="D4:D5"/>
    <dataValidation allowBlank="1" showInputMessage="1" showErrorMessage="1" prompt="Program Support Hourly Standard formula is equal to Total Hourly Program Support Percentage from Program Plan Support sheet" sqref="B8"/>
    <dataValidation allowBlank="1" showInputMessage="1" showErrorMessage="1" prompt="Program Support Rate Calculation formula is Program Support Hourly Standard times Direct Staffing Rate" sqref="D8"/>
    <dataValidation allowBlank="1" showInputMessage="1" showErrorMessage="1" prompt="Total Benefit Percentage formula is Total Employee Related Expense Percentage from Emp. Related Exp. sheet" sqref="B11"/>
    <dataValidation allowBlank="1" showInputMessage="1" showErrorMessage="1" prompt="Employee Related Expenses Rate Calculation formula is Total Benefit Percentage times (Direct Staffing Rate + Program Support Rate)" sqref="D11"/>
    <dataValidation allowBlank="1" showInputMessage="1" showErrorMessage="1" prompt="Client Programming and Supports Standard formula is equal to Client Programming and Supports Percent from Client Programming &amp; Supports sheet" sqref="B14"/>
    <dataValidation allowBlank="1" showInputMessage="1" showErrorMessage="1" prompt="Client Programming and Supports Rate Calculation formula is (Direct Staffing Rate + Program Support Rate + Employee Related Expenses Rate) times Client Programming and Supports Standard" sqref="D14"/>
    <dataValidation allowBlank="1" showInputMessage="1" showErrorMessage="1" prompt="Total Program Related Expenses Percentage formula is equal to Total Program Related Expenses Percent from Program Related Expenses sheet" sqref="B17:B18"/>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2"/>
    <dataValidation allowBlank="1" showInputMessage="1" showErrorMessage="1" prompt="Program Related Expenses Rate Calculation formula is Hourly Rate minus (Direct Staffing Rate + Program Support Rate + Employee Related Expenses Rate + Client Programming and Supports Standard Rate)" sqref="D17:D18"/>
    <dataValidation allowBlank="1" showInputMessage="1" showErrorMessage="1" prompt="15 Minute Unit Rate formula is Hourly Rate divided by 4" sqref="B27"/>
    <dataValidation allowBlank="1" showInputMessage="1" showErrorMessage="1" prompt="Nature of Service formula is equal to Nature of Service from Direct Staffing sheet" sqref="B23"/>
    <dataValidation allowBlank="1" showInputMessage="1" showErrorMessage="1" prompt="INSERT MATT&quot;S EXPLANATION OF COLA ADJUSTMENT HERE" sqref="B2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
    <dataValidation allowBlank="1" showInputMessage="1" showErrorMessage="1" prompt="Unit Regional Variance formula is Unit Rate multiplied by the appropriate Regional Variance Factor" sqref="B20"/>
    <dataValidation allowBlank="1" showInputMessage="1" showErrorMessage="1" prompt="Budget Neutrality Rate" sqref="B19"/>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3"/>
  <sheetViews>
    <sheetView workbookViewId="0">
      <selection activeCell="A5" sqref="A5:IV13"/>
    </sheetView>
  </sheetViews>
  <sheetFormatPr defaultRowHeight="12.75" x14ac:dyDescent="0.2"/>
  <cols>
    <col min="1" max="1" width="15.7109375" customWidth="1"/>
    <col min="2" max="2" width="53.42578125" customWidth="1"/>
    <col min="3" max="3" width="11.28515625" customWidth="1"/>
  </cols>
  <sheetData>
    <row r="5" spans="1:3" hidden="1" x14ac:dyDescent="0.2">
      <c r="A5" t="s">
        <v>64</v>
      </c>
      <c r="B5" t="s">
        <v>65</v>
      </c>
    </row>
    <row r="6" spans="1:3" hidden="1" x14ac:dyDescent="0.2">
      <c r="A6" s="58">
        <v>42339</v>
      </c>
      <c r="B6" t="s">
        <v>75</v>
      </c>
      <c r="C6" t="s">
        <v>191</v>
      </c>
    </row>
    <row r="7" spans="1:3" hidden="1" x14ac:dyDescent="0.2">
      <c r="A7" s="58">
        <v>42522</v>
      </c>
      <c r="B7" t="s">
        <v>189</v>
      </c>
      <c r="C7" t="s">
        <v>190</v>
      </c>
    </row>
    <row r="8" spans="1:3" hidden="1" x14ac:dyDescent="0.2">
      <c r="A8" s="58">
        <v>42948</v>
      </c>
      <c r="B8" s="88" t="s">
        <v>192</v>
      </c>
      <c r="C8" s="88" t="s">
        <v>193</v>
      </c>
    </row>
    <row r="9" spans="1:3" hidden="1" x14ac:dyDescent="0.2">
      <c r="A9" s="58">
        <v>43101</v>
      </c>
      <c r="B9" s="59" t="s">
        <v>205</v>
      </c>
      <c r="C9" s="88" t="s">
        <v>206</v>
      </c>
    </row>
    <row r="10" spans="1:3" hidden="1" x14ac:dyDescent="0.2">
      <c r="A10" s="58">
        <v>43282</v>
      </c>
      <c r="B10" s="88" t="s">
        <v>207</v>
      </c>
      <c r="C10" s="88" t="s">
        <v>208</v>
      </c>
    </row>
    <row r="11" spans="1:3" hidden="1" x14ac:dyDescent="0.2">
      <c r="A11" s="58">
        <v>43466</v>
      </c>
      <c r="B11" t="s">
        <v>209</v>
      </c>
      <c r="C11" s="88" t="s">
        <v>210</v>
      </c>
    </row>
    <row r="12" spans="1:3" hidden="1" x14ac:dyDescent="0.2">
      <c r="A12" s="58">
        <v>43831</v>
      </c>
      <c r="B12" s="88" t="s">
        <v>212</v>
      </c>
      <c r="C12" s="88" t="s">
        <v>211</v>
      </c>
    </row>
    <row r="13" spans="1:3" hidden="1" x14ac:dyDescent="0.2">
      <c r="A13" t="s">
        <v>225</v>
      </c>
      <c r="B13" s="88" t="s">
        <v>226</v>
      </c>
      <c r="C13" s="88" t="s">
        <v>213</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_dlc_DocId xmlns="0cdeeaad-74a8-4021-893f-c7b31297a14c">S2EJPDAADAY4-1521811817-571</_dlc_DocId>
    <_dlc_DocIdUrl xmlns="0cdeeaad-74a8-4021-893f-c7b31297a14c">
      <Url>https://workplace/cc/MnSPA/_layouts/15/DocIdRedir.aspx?ID=S2EJPDAADAY4-1521811817-571</Url>
      <Description>S2EJPDAADAY4-1521811817-571</Description>
    </_dlc_DocIdUrl>
  </documentManagement>
</p:properties>
</file>

<file path=customXml/itemProps1.xml><?xml version="1.0" encoding="utf-8"?>
<ds:datastoreItem xmlns:ds="http://schemas.openxmlformats.org/officeDocument/2006/customXml" ds:itemID="{E074C40C-19C5-4B13-8552-9D6905B78E75}">
  <ds:schemaRefs>
    <ds:schemaRef ds:uri="http://schemas.microsoft.com/sharepoint/v3/contenttype/forms"/>
  </ds:schemaRefs>
</ds:datastoreItem>
</file>

<file path=customXml/itemProps2.xml><?xml version="1.0" encoding="utf-8"?>
<ds:datastoreItem xmlns:ds="http://schemas.openxmlformats.org/officeDocument/2006/customXml" ds:itemID="{C2666A91-0584-4C9D-A9E5-6D6FE1414BDF}"/>
</file>

<file path=customXml/itemProps3.xml><?xml version="1.0" encoding="utf-8"?>
<ds:datastoreItem xmlns:ds="http://schemas.openxmlformats.org/officeDocument/2006/customXml" ds:itemID="{84EE1A9A-F574-473C-ABAD-2140C0BF16F5}">
  <ds:schemaRefs>
    <ds:schemaRef ds:uri="http://schemas.microsoft.com/sharepoint/events"/>
  </ds:schemaRefs>
</ds:datastoreItem>
</file>

<file path=customXml/itemProps4.xml><?xml version="1.0" encoding="utf-8"?>
<ds:datastoreItem xmlns:ds="http://schemas.openxmlformats.org/officeDocument/2006/customXml" ds:itemID="{DC0C74AE-5527-4B02-BB15-F0991F73F827}">
  <ds:schemaRefs>
    <ds:schemaRef ds:uri="http://schemas.microsoft.com/office/2006/metadata/longProperties"/>
  </ds:schemaRefs>
</ds:datastoreItem>
</file>

<file path=customXml/itemProps5.xml><?xml version="1.0" encoding="utf-8"?>
<ds:datastoreItem xmlns:ds="http://schemas.openxmlformats.org/officeDocument/2006/customXml" ds:itemID="{420A2E43-17D1-47C9-B528-BB0CCA4F5B61}">
  <ds:schemaRef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Ind Home Support with Train FW</vt:lpstr>
      <vt:lpstr>Version</vt:lpstr>
      <vt:lpstr>Customization</vt:lpstr>
      <vt:lpstr>DirectStaff</vt:lpstr>
      <vt:lpstr>'Direct Staffing'!Print_Area</vt:lpstr>
      <vt:lpstr>ReliefStaff</vt:lpstr>
      <vt:lpstr>Shared_Staffing_Ratio</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Individualized Home Support - 15 Minutes v12</dc:title>
  <dc:creator>pwmfb67</dc:creator>
  <cp:lastModifiedBy>Vanranst, Kelly</cp:lastModifiedBy>
  <cp:lastPrinted>2013-02-20T16:03:06Z</cp:lastPrinted>
  <dcterms:created xsi:type="dcterms:W3CDTF">2009-10-20T14:58:44Z</dcterms:created>
  <dcterms:modified xsi:type="dcterms:W3CDTF">2020-09-01T02:21:30Z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18500.0000000000</vt:lpwstr>
  </property>
  <property fmtid="{D5CDD505-2E9C-101B-9397-08002B2CF9AE}" pid="7" name="_dlc_DocId">
    <vt:lpwstr>S2EJPDAADAY4-1521811817-571</vt:lpwstr>
  </property>
  <property fmtid="{D5CDD505-2E9C-101B-9397-08002B2CF9AE}" pid="8" name="_dlc_DocIdItemGuid">
    <vt:lpwstr>9a115116-31a4-4a62-afcf-3678afce0568</vt:lpwstr>
  </property>
  <property fmtid="{D5CDD505-2E9C-101B-9397-08002B2CF9AE}" pid="9" name="_dlc_DocIdUrl">
    <vt:lpwstr>https://workplace/cc/MnSPA/_layouts/15/DocIdRedir.aspx?ID=S2EJPDAADAY4-1521811817-571, S2EJPDAADAY4-1521811817-571</vt:lpwstr>
  </property>
</Properties>
</file>