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62913" iterate="1" iterateCount="5" iterateDelta="1.2500000000000001E-2"/>
</workbook>
</file>

<file path=xl/calcChain.xml><?xml version="1.0" encoding="utf-8"?>
<calcChain xmlns="http://schemas.openxmlformats.org/spreadsheetml/2006/main">
  <c r="B30" i="9" l="1"/>
  <c r="B11" i="10"/>
  <c r="D15" i="10"/>
  <c r="F15" i="10"/>
  <c r="E5" i="10"/>
  <c r="D7" i="10"/>
  <c r="D11" i="10"/>
  <c r="B7" i="13"/>
  <c r="B19" i="9" s="1"/>
  <c r="B5" i="13"/>
  <c r="B13" i="9"/>
  <c r="F13" i="6"/>
  <c r="B16" i="9"/>
  <c r="D19" i="3"/>
  <c r="B7" i="9"/>
  <c r="B10" i="9"/>
  <c r="E25" i="10"/>
  <c r="D28" i="10"/>
  <c r="B4" i="9"/>
  <c r="D4" i="9"/>
  <c r="D7" i="9"/>
  <c r="D10" i="9"/>
  <c r="D13" i="9"/>
  <c r="E16" i="9"/>
  <c r="D16" i="9"/>
  <c r="B41" i="9" l="1"/>
  <c r="B38" i="9"/>
  <c r="B50" i="9"/>
  <c r="B33" i="9"/>
  <c r="B26" i="9"/>
  <c r="B45" i="9"/>
  <c r="B42" i="9"/>
  <c r="B53" i="9"/>
  <c r="D19" i="9"/>
  <c r="B23" i="9"/>
  <c r="B49" i="9"/>
  <c r="B57" i="9"/>
  <c r="B54" i="9"/>
  <c r="D21" i="9"/>
  <c r="B21" i="9" s="1"/>
  <c r="B37" i="9"/>
  <c r="B34" i="9"/>
  <c r="B27" i="9"/>
  <c r="B46" i="9"/>
  <c r="B58" i="9"/>
</calcChain>
</file>

<file path=xl/sharedStrings.xml><?xml version="1.0" encoding="utf-8"?>
<sst xmlns="http://schemas.openxmlformats.org/spreadsheetml/2006/main" count="353" uniqueCount="250">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</sst>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1" xfId="2" applyFont="1" applyFill="1" applyBorder="1" applyAlignment="1">
      <alignment horizontal="right" vertical="top"/>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10" fontId="1" fillId="5" borderId="1" xfId="3" applyNumberFormat="1" applyFont="1" applyFill="1" applyBorder="1" applyAlignment="1">
      <alignment vertical="top"/>
    </xf>
    <xf numFmtId="0" fontId="1" fillId="5" borderId="1" xfId="0" applyFont="1" applyFill="1" applyBorder="1" applyAlignment="1">
      <alignment horizontal="left"/>
    </xf>
    <xf numFmtId="0" fontId="0" fillId="3" borderId="5" xfId="0" applyFill="1" applyBorder="1" applyAlignment="1">
      <alignment horizontal="left"/>
    </xf>
    <xf numFmtId="44" fontId="1" fillId="5" borderId="1" xfId="2" applyFont="1" applyFill="1" applyBorder="1" applyAlignment="1">
      <alignment horizontal="left" vertical="top"/>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1" fillId="2" borderId="5" xfId="0" applyFont="1"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0" xfId="0"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sqref="A1:B1"/>
    </sheetView>
  </sheetViews>
  <sheetFormatPr defaultColWidth="9.1796875" defaultRowHeight="12.5" x14ac:dyDescent="0.25"/>
  <cols>
    <col min="1" max="1" width="1.1796875" style="3" customWidth="1"/>
    <col min="2" max="2" width="25.26953125" style="3" customWidth="1"/>
    <col min="3" max="3" width="11.1796875" style="6" customWidth="1"/>
    <col min="4" max="4" width="19.1796875" style="6" customWidth="1"/>
    <col min="5" max="5" width="18.81640625" style="9" customWidth="1"/>
    <col min="6" max="6" width="19" style="9" customWidth="1"/>
    <col min="7" max="7" width="15.453125" style="6" customWidth="1"/>
    <col min="8" max="8" width="16.26953125" style="81" hidden="1" customWidth="1"/>
    <col min="9" max="9" width="9.1796875" style="81" hidden="1" customWidth="1"/>
    <col min="10" max="11" width="9.1796875" style="3" customWidth="1"/>
    <col min="12" max="16384" width="9.1796875" style="3"/>
  </cols>
  <sheetData>
    <row r="1" spans="1:11" ht="15" customHeight="1" x14ac:dyDescent="0.35">
      <c r="A1" s="130" t="s">
        <v>12</v>
      </c>
      <c r="B1" s="130"/>
      <c r="C1" s="24"/>
      <c r="D1" s="24"/>
      <c r="E1" s="24"/>
      <c r="F1" s="24"/>
      <c r="G1" s="24"/>
    </row>
    <row r="2" spans="1:11" ht="15" customHeight="1" x14ac:dyDescent="0.35">
      <c r="A2" s="110"/>
      <c r="B2" s="110"/>
      <c r="C2" s="24"/>
      <c r="D2" s="24"/>
      <c r="E2" s="24"/>
      <c r="F2" s="24"/>
      <c r="G2" s="24"/>
    </row>
    <row r="3" spans="1:11" ht="15" customHeight="1" x14ac:dyDescent="0.35">
      <c r="A3" s="110"/>
      <c r="B3" s="7" t="s">
        <v>226</v>
      </c>
      <c r="C3" s="7"/>
      <c r="D3" s="8"/>
      <c r="E3" s="24"/>
      <c r="F3" s="24"/>
      <c r="G3" s="24"/>
    </row>
    <row r="4" spans="1:11" ht="15" customHeight="1" x14ac:dyDescent="0.35">
      <c r="A4" s="110"/>
      <c r="B4" s="135" t="s">
        <v>227</v>
      </c>
      <c r="C4" s="132"/>
      <c r="D4" s="5" t="s">
        <v>228</v>
      </c>
      <c r="E4" s="5" t="s">
        <v>229</v>
      </c>
      <c r="F4" s="24"/>
      <c r="G4" s="24"/>
      <c r="H4" s="81" t="s">
        <v>233</v>
      </c>
      <c r="I4" s="81">
        <v>33.42</v>
      </c>
      <c r="K4" s="66"/>
    </row>
    <row r="5" spans="1:11" ht="15" customHeight="1" x14ac:dyDescent="0.35">
      <c r="A5" s="110"/>
      <c r="B5" s="122" t="s">
        <v>230</v>
      </c>
      <c r="C5" s="136"/>
      <c r="D5" s="89" t="s">
        <v>233</v>
      </c>
      <c r="E5" s="44">
        <f>VLOOKUP(D5,$H$4:$I$7,2,FALSE)</f>
        <v>33.42</v>
      </c>
      <c r="F5" s="24"/>
      <c r="G5" s="24"/>
      <c r="H5" s="81" t="s">
        <v>234</v>
      </c>
      <c r="I5" s="81">
        <v>21.48</v>
      </c>
      <c r="K5" s="66"/>
    </row>
    <row r="6" spans="1:11" x14ac:dyDescent="0.25">
      <c r="A6" s="24"/>
      <c r="B6" s="122" t="s">
        <v>231</v>
      </c>
      <c r="C6" s="123"/>
      <c r="D6" s="121">
        <v>4.7E-2</v>
      </c>
      <c r="E6" s="121"/>
      <c r="F6" s="24"/>
      <c r="G6" s="24"/>
      <c r="H6" s="81" t="s">
        <v>235</v>
      </c>
      <c r="I6" s="81">
        <v>16.420000000000002</v>
      </c>
      <c r="K6" s="66"/>
    </row>
    <row r="7" spans="1:11" x14ac:dyDescent="0.25">
      <c r="A7" s="24"/>
      <c r="B7" s="122" t="s">
        <v>232</v>
      </c>
      <c r="C7" s="123"/>
      <c r="D7" s="124">
        <f>ROUND(E5*D6+E5,2)</f>
        <v>34.99</v>
      </c>
      <c r="E7" s="124"/>
      <c r="F7" s="24"/>
      <c r="G7" s="24"/>
    </row>
    <row r="8" spans="1:11" ht="13" x14ac:dyDescent="0.3">
      <c r="A8" s="131"/>
      <c r="B8" s="131"/>
      <c r="C8" s="24"/>
      <c r="D8" s="24"/>
      <c r="E8" s="24"/>
      <c r="F8" s="24"/>
      <c r="G8" s="24"/>
    </row>
    <row r="9" spans="1:11" ht="13" x14ac:dyDescent="0.3">
      <c r="B9" s="7" t="s">
        <v>236</v>
      </c>
      <c r="C9" s="7"/>
      <c r="D9" s="8"/>
      <c r="E9" s="24"/>
      <c r="F9" s="24"/>
      <c r="G9" s="24"/>
    </row>
    <row r="10" spans="1:11" x14ac:dyDescent="0.25">
      <c r="B10" s="132" t="s">
        <v>0</v>
      </c>
      <c r="C10" s="132"/>
      <c r="D10" s="5" t="s">
        <v>241</v>
      </c>
      <c r="E10" s="115"/>
      <c r="F10" s="24"/>
      <c r="G10" s="24"/>
    </row>
    <row r="11" spans="1:11" x14ac:dyDescent="0.25">
      <c r="B11" s="133" t="str">
        <f>CONCATENATE("Positive Support ",D5)</f>
        <v>Positive Support Professional</v>
      </c>
      <c r="C11" s="122"/>
      <c r="D11" s="111">
        <f>D7</f>
        <v>34.99</v>
      </c>
      <c r="E11" s="113"/>
      <c r="F11" s="24"/>
      <c r="G11" s="24"/>
    </row>
    <row r="12" spans="1:11" x14ac:dyDescent="0.25">
      <c r="B12" s="134"/>
      <c r="C12" s="134"/>
      <c r="D12" s="112"/>
      <c r="E12" s="114"/>
      <c r="F12" s="24"/>
      <c r="G12" s="24"/>
    </row>
    <row r="13" spans="1:11" ht="13" x14ac:dyDescent="0.3">
      <c r="A13" s="24"/>
      <c r="B13" s="7" t="s">
        <v>237</v>
      </c>
      <c r="C13" s="24"/>
      <c r="D13" s="24"/>
      <c r="E13" s="24"/>
      <c r="F13" s="24"/>
      <c r="G13" s="24"/>
    </row>
    <row r="14" spans="1:11" x14ac:dyDescent="0.25">
      <c r="A14" s="24"/>
      <c r="B14" s="16" t="s">
        <v>54</v>
      </c>
      <c r="C14" s="17"/>
      <c r="D14" s="17" t="s">
        <v>55</v>
      </c>
      <c r="E14" s="1" t="s">
        <v>56</v>
      </c>
      <c r="F14" s="1" t="s">
        <v>57</v>
      </c>
      <c r="G14" s="24"/>
    </row>
    <row r="15" spans="1:11" x14ac:dyDescent="0.25">
      <c r="A15" s="24"/>
      <c r="B15" s="125" t="s">
        <v>58</v>
      </c>
      <c r="C15" s="126"/>
      <c r="D15" s="48">
        <f>IF(D5="Professional",38.04,33.42)</f>
        <v>38.04</v>
      </c>
      <c r="E15" s="49">
        <v>0.11</v>
      </c>
      <c r="F15" s="22">
        <f>ROUND(D15*E15,2)</f>
        <v>4.18</v>
      </c>
      <c r="G15" s="24"/>
    </row>
    <row r="16" spans="1:11" x14ac:dyDescent="0.25">
      <c r="A16" s="24"/>
      <c r="B16" s="24"/>
      <c r="C16" s="24"/>
      <c r="D16" s="24"/>
      <c r="E16" s="24"/>
      <c r="F16" s="24"/>
      <c r="G16" s="24"/>
    </row>
    <row r="17" spans="1:8" ht="13" x14ac:dyDescent="0.3">
      <c r="B17" s="37" t="s">
        <v>238</v>
      </c>
      <c r="C17" s="50"/>
      <c r="D17" s="51"/>
      <c r="E17" s="52"/>
      <c r="F17" s="24"/>
      <c r="G17" s="24"/>
    </row>
    <row r="18" spans="1:8" ht="25" x14ac:dyDescent="0.25">
      <c r="B18" s="53" t="s">
        <v>59</v>
      </c>
      <c r="C18" s="5" t="s">
        <v>60</v>
      </c>
      <c r="D18" s="54" t="s">
        <v>61</v>
      </c>
      <c r="E18" s="24"/>
      <c r="F18" s="24"/>
      <c r="G18" s="24"/>
    </row>
    <row r="19" spans="1:8" x14ac:dyDescent="0.25">
      <c r="A19" s="24"/>
      <c r="B19" s="55" t="s">
        <v>62</v>
      </c>
      <c r="C19" s="56">
        <v>0</v>
      </c>
      <c r="D19" s="89">
        <v>0</v>
      </c>
      <c r="E19" s="24"/>
      <c r="F19" s="24"/>
      <c r="G19" s="24"/>
    </row>
    <row r="20" spans="1:8" x14ac:dyDescent="0.25">
      <c r="A20" s="24"/>
      <c r="B20" s="55" t="s">
        <v>63</v>
      </c>
      <c r="C20" s="57">
        <v>2.5</v>
      </c>
      <c r="D20" s="90"/>
      <c r="E20" s="24"/>
      <c r="F20" s="24"/>
      <c r="G20" s="24"/>
    </row>
    <row r="21" spans="1:8" x14ac:dyDescent="0.25">
      <c r="B21" s="58"/>
      <c r="C21" s="59"/>
      <c r="D21" s="91"/>
      <c r="E21" s="24"/>
      <c r="F21" s="24"/>
      <c r="G21" s="24"/>
    </row>
    <row r="22" spans="1:8" x14ac:dyDescent="0.25">
      <c r="A22" s="24"/>
      <c r="B22" s="24"/>
      <c r="C22" s="24"/>
      <c r="D22" s="24"/>
      <c r="E22" s="24"/>
      <c r="F22" s="24"/>
      <c r="G22" s="24"/>
    </row>
    <row r="23" spans="1:8" ht="13" x14ac:dyDescent="0.3">
      <c r="B23" s="7" t="s">
        <v>239</v>
      </c>
      <c r="C23" s="3"/>
      <c r="D23" s="3"/>
      <c r="E23" s="3"/>
      <c r="F23" s="3"/>
      <c r="G23" s="3"/>
    </row>
    <row r="24" spans="1:8" x14ac:dyDescent="0.25">
      <c r="B24" s="16" t="s">
        <v>43</v>
      </c>
      <c r="C24" s="17"/>
      <c r="D24" s="17"/>
      <c r="E24" s="1" t="s">
        <v>11</v>
      </c>
      <c r="F24" s="24"/>
      <c r="G24" s="24"/>
    </row>
    <row r="25" spans="1:8" x14ac:dyDescent="0.25">
      <c r="B25" s="125" t="s">
        <v>22</v>
      </c>
      <c r="C25" s="126"/>
      <c r="D25" s="33">
        <v>8.7099999999999997E-2</v>
      </c>
      <c r="E25" s="22">
        <f>ROUND(D25*(D11+F15+D19),2)</f>
        <v>3.41</v>
      </c>
      <c r="F25" s="24"/>
      <c r="G25" s="24"/>
    </row>
    <row r="26" spans="1:8" x14ac:dyDescent="0.25">
      <c r="A26" s="24"/>
      <c r="B26" s="24"/>
      <c r="C26" s="24"/>
      <c r="D26" s="24"/>
      <c r="E26" s="24"/>
      <c r="F26" s="24"/>
      <c r="G26" s="24"/>
    </row>
    <row r="27" spans="1:8" ht="13" x14ac:dyDescent="0.3">
      <c r="B27" s="7" t="s">
        <v>240</v>
      </c>
      <c r="C27" s="3"/>
      <c r="D27" s="3"/>
      <c r="E27" s="24"/>
      <c r="F27" s="24"/>
      <c r="G27" s="24"/>
    </row>
    <row r="28" spans="1:8" x14ac:dyDescent="0.25">
      <c r="B28" s="127" t="s">
        <v>17</v>
      </c>
      <c r="C28" s="128"/>
      <c r="D28" s="23">
        <f>D11+F15+D19+E25</f>
        <v>42.58</v>
      </c>
      <c r="E28" s="24"/>
      <c r="F28" s="24"/>
      <c r="G28" s="24"/>
    </row>
    <row r="29" spans="1:8" ht="19.5" customHeight="1" x14ac:dyDescent="0.25">
      <c r="A29" s="24"/>
      <c r="B29" s="24"/>
      <c r="C29" s="24"/>
      <c r="D29" s="24"/>
      <c r="E29" s="24"/>
      <c r="F29" s="24"/>
      <c r="G29" s="24"/>
    </row>
    <row r="30" spans="1:8" ht="13" x14ac:dyDescent="0.3">
      <c r="A30" s="24"/>
      <c r="B30" s="7" t="s">
        <v>245</v>
      </c>
      <c r="C30" s="3"/>
      <c r="D30" s="3"/>
      <c r="E30" s="24"/>
      <c r="F30" s="24"/>
      <c r="G30" s="24"/>
    </row>
    <row r="31" spans="1:8" x14ac:dyDescent="0.25">
      <c r="B31" s="129" t="s">
        <v>246</v>
      </c>
      <c r="C31" s="128"/>
      <c r="D31" s="116" t="s">
        <v>247</v>
      </c>
      <c r="H31" s="81" t="s">
        <v>247</v>
      </c>
    </row>
    <row r="32" spans="1:8" x14ac:dyDescent="0.25">
      <c r="H32" s="81" t="s">
        <v>248</v>
      </c>
    </row>
  </sheetData>
  <sheetProtection password="C10A" sheet="1"/>
  <mergeCells count="15">
    <mergeCell ref="B31:C31"/>
    <mergeCell ref="A1:B1"/>
    <mergeCell ref="A8:B8"/>
    <mergeCell ref="B10:C10"/>
    <mergeCell ref="B11:C11"/>
    <mergeCell ref="B12:C12"/>
    <mergeCell ref="B15:C15"/>
    <mergeCell ref="B4:C4"/>
    <mergeCell ref="B5:C5"/>
    <mergeCell ref="B6:C6"/>
    <mergeCell ref="D6:E6"/>
    <mergeCell ref="B7:C7"/>
    <mergeCell ref="D7:E7"/>
    <mergeCell ref="B25:C25"/>
    <mergeCell ref="B28:C28"/>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dataValidation allowBlank="1" showInputMessage="1" showErrorMessage="1" prompt="Behavioral Professional Wage Option" sqref="D11"/>
    <dataValidation allowBlank="1" showInputMessage="1" showErrorMessage="1" prompt="Behavioral Analyst Wage Option" sqref="D12"/>
    <dataValidation allowBlank="1" showInputMessage="1" showErrorMessage="1" prompt="Percentage for Direct Care Relief Staffing" sqref="D25"/>
    <dataValidation allowBlank="1" showInputMessage="1" showErrorMessage="1" prompt="Direct Care Relief Staffing Dollar Amount formula is Percentage for Direct Care Relief Staffing times (Wage Choice plus Supervision Amount plus Add-on Choice)" sqref="E25"/>
    <dataValidation allowBlank="1" showInputMessage="1" showErrorMessage="1" prompt="Total Individual Staffing Amount formula is Wage Choice plus Supervision Amount plus Add-on Choice plus Direct Care Relief Staffing Dollar Amount" sqref="D28"/>
    <dataValidation allowBlank="1" showInputMessage="1" showErrorMessage="1" prompt="Supervision Amount formula is Supervision Wage times Supervision Percent" sqref="F15"/>
    <dataValidation allowBlank="1" showInputMessage="1" showErrorMessage="1" prompt="Supervision Percent" sqref="E15"/>
    <dataValidation allowBlank="1" showInputMessage="1" showErrorMessage="1" prompt="Supervision Wage" sqref="D15"/>
    <dataValidation type="list" allowBlank="1" showInputMessage="1" showErrorMessage="1" prompt="Enter Add-on Choice.  Press ALT and the down arrow to bring up the drop down options.  Use arrow keys to scroll through the options and press ENTER on the appropriate selection." sqref="D19">
      <formula1>$C$19:$C$20</formula1>
    </dataValidation>
    <dataValidation allowBlank="1" showInputMessage="1" showErrorMessage="1" prompt="Deaf or Hard of Hearing Add-on Amount" sqref="C20"/>
    <dataValidation allowBlank="1" showInputMessage="1" showErrorMessage="1" prompt="No Customization Add-on Amount" sqref="C19"/>
    <dataValidation type="list" allowBlank="1" showInputMessage="1" showErrorMessage="1" prompt="Enter Wage Choice.  Press ALT and down arrow to bring up drop down options.  Use arrow keys to scroll through options and press ENTER on the appropriate selection" sqref="D5">
      <formula1>$H$4:$H$6</formula1>
    </dataValidation>
    <dataValidation allowBlank="1" showInputMessage="1" showErrorMessage="1" prompt="Supported Employemnt Services Wage" sqref="E5 D6:D7"/>
    <dataValidation type="list" allowBlank="1" showInputMessage="1" showErrorMessage="1" prompt="Enter Wage Choice.  Press ALT and down arrow to bring up drop down options.  Use arrow keys to scroll through options and press ENTER on the appropriate selection" sqref="E11">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30" t="s">
        <v>35</v>
      </c>
      <c r="B1" s="130"/>
      <c r="C1" s="130"/>
      <c r="D1" s="24"/>
      <c r="E1" s="24"/>
      <c r="F1" s="24"/>
    </row>
    <row r="2" spans="1:6" x14ac:dyDescent="0.25">
      <c r="A2" s="24"/>
      <c r="B2" s="24"/>
      <c r="C2" s="24"/>
      <c r="D2" s="24"/>
      <c r="E2" s="24"/>
      <c r="F2" s="24"/>
    </row>
    <row r="3" spans="1:6" ht="13" x14ac:dyDescent="0.3">
      <c r="A3" s="7" t="s">
        <v>36</v>
      </c>
      <c r="B3" s="7"/>
      <c r="D3" s="24"/>
      <c r="E3" s="24"/>
      <c r="F3" s="24"/>
    </row>
    <row r="4" spans="1:6" x14ac:dyDescent="0.25">
      <c r="B4" s="137" t="s">
        <v>37</v>
      </c>
      <c r="C4" s="138"/>
      <c r="D4" s="139"/>
      <c r="E4" s="24"/>
      <c r="F4" s="24"/>
    </row>
    <row r="5" spans="1:6" ht="39.75" customHeight="1" x14ac:dyDescent="0.25">
      <c r="B5" s="142" t="s">
        <v>216</v>
      </c>
      <c r="C5" s="143"/>
      <c r="D5" s="144"/>
      <c r="E5" s="24"/>
      <c r="F5" s="24"/>
    </row>
    <row r="6" spans="1:6" x14ac:dyDescent="0.25">
      <c r="B6" s="18"/>
      <c r="C6" s="19" t="s">
        <v>27</v>
      </c>
      <c r="D6" s="20"/>
      <c r="E6" s="24"/>
      <c r="F6" s="24"/>
    </row>
    <row r="7" spans="1:6" x14ac:dyDescent="0.25">
      <c r="B7" s="18"/>
      <c r="C7" s="19" t="s">
        <v>28</v>
      </c>
      <c r="D7" s="21"/>
      <c r="E7" s="24"/>
      <c r="F7" s="24"/>
    </row>
    <row r="8" spans="1:6" x14ac:dyDescent="0.25">
      <c r="B8" s="18"/>
      <c r="C8" s="19" t="s">
        <v>33</v>
      </c>
      <c r="D8" s="21"/>
      <c r="E8" s="24"/>
      <c r="F8" s="24"/>
    </row>
    <row r="9" spans="1:6" x14ac:dyDescent="0.25">
      <c r="B9" s="18"/>
      <c r="C9" s="19" t="s">
        <v>34</v>
      </c>
      <c r="D9" s="21"/>
      <c r="E9" s="24"/>
      <c r="F9" s="24"/>
    </row>
    <row r="10" spans="1:6" ht="13" x14ac:dyDescent="0.3">
      <c r="B10" s="140" t="s">
        <v>32</v>
      </c>
      <c r="C10" s="141"/>
      <c r="D10" s="31">
        <v>0.155</v>
      </c>
      <c r="E10" s="24"/>
      <c r="F10" s="24"/>
    </row>
    <row r="11" spans="1:6" x14ac:dyDescent="0.25">
      <c r="A11" s="24"/>
      <c r="B11" s="24"/>
      <c r="C11" s="24"/>
      <c r="D11" s="24"/>
      <c r="E11" s="24"/>
      <c r="F11" s="24"/>
    </row>
    <row r="12" spans="1:6" x14ac:dyDescent="0.25">
      <c r="A12" s="24"/>
      <c r="B12" s="24"/>
      <c r="C12" s="24"/>
      <c r="D12" s="24"/>
      <c r="E12" s="24"/>
      <c r="F12" s="24"/>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19" sqref="D19"/>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7" width="18.1796875" style="3" bestFit="1" customWidth="1"/>
    <col min="8" max="8" width="9.1796875" style="3" hidden="1" customWidth="1"/>
    <col min="9" max="16384" width="9.1796875" style="3"/>
  </cols>
  <sheetData>
    <row r="1" spans="1:6" ht="15.5" x14ac:dyDescent="0.35">
      <c r="A1" s="130" t="s">
        <v>23</v>
      </c>
      <c r="B1" s="130"/>
      <c r="C1" s="130"/>
      <c r="D1" s="130"/>
      <c r="E1" s="24"/>
      <c r="F1" s="24"/>
    </row>
    <row r="2" spans="1:6" x14ac:dyDescent="0.25">
      <c r="A2" s="24"/>
      <c r="B2" s="24"/>
      <c r="C2" s="24"/>
      <c r="D2" s="24"/>
      <c r="E2" s="24"/>
      <c r="F2" s="24"/>
    </row>
    <row r="3" spans="1:6" ht="13" x14ac:dyDescent="0.3">
      <c r="A3" s="7" t="s">
        <v>15</v>
      </c>
      <c r="E3" s="24"/>
      <c r="F3" s="24"/>
    </row>
    <row r="4" spans="1:6" x14ac:dyDescent="0.25">
      <c r="B4" s="127" t="s">
        <v>39</v>
      </c>
      <c r="C4" s="128"/>
      <c r="D4" s="2" t="s">
        <v>14</v>
      </c>
      <c r="E4" s="24"/>
      <c r="F4" s="24"/>
    </row>
    <row r="5" spans="1:6" x14ac:dyDescent="0.25">
      <c r="B5" s="145" t="s">
        <v>20</v>
      </c>
      <c r="C5" s="146"/>
      <c r="D5" s="147">
        <v>0.11559999999999999</v>
      </c>
      <c r="E5" s="24"/>
      <c r="F5" s="24"/>
    </row>
    <row r="6" spans="1:6" x14ac:dyDescent="0.25">
      <c r="B6" s="11"/>
      <c r="C6" s="150" t="s">
        <v>21</v>
      </c>
      <c r="D6" s="148"/>
      <c r="E6" s="24"/>
      <c r="F6" s="24"/>
    </row>
    <row r="7" spans="1:6" x14ac:dyDescent="0.25">
      <c r="B7" s="12"/>
      <c r="C7" s="151"/>
      <c r="D7" s="149"/>
      <c r="E7" s="24"/>
      <c r="F7" s="24"/>
    </row>
    <row r="8" spans="1:6" x14ac:dyDescent="0.25">
      <c r="B8" s="145" t="s">
        <v>19</v>
      </c>
      <c r="C8" s="146"/>
      <c r="D8" s="147">
        <v>0.12039999999999999</v>
      </c>
      <c r="E8" s="24"/>
      <c r="F8" s="24"/>
    </row>
    <row r="9" spans="1:6" x14ac:dyDescent="0.25">
      <c r="B9" s="11"/>
      <c r="C9" s="4" t="s">
        <v>2</v>
      </c>
      <c r="D9" s="148"/>
      <c r="E9" s="24"/>
      <c r="F9" s="24"/>
    </row>
    <row r="10" spans="1:6" x14ac:dyDescent="0.25">
      <c r="B10" s="11"/>
      <c r="C10" s="4" t="s">
        <v>42</v>
      </c>
      <c r="D10" s="148"/>
      <c r="E10" s="24"/>
      <c r="F10" s="24"/>
    </row>
    <row r="11" spans="1:6" x14ac:dyDescent="0.25">
      <c r="B11" s="11"/>
      <c r="C11" s="4" t="s">
        <v>3</v>
      </c>
      <c r="D11" s="148"/>
      <c r="E11" s="24"/>
      <c r="F11" s="24"/>
    </row>
    <row r="12" spans="1:6" x14ac:dyDescent="0.25">
      <c r="B12" s="11"/>
      <c r="C12" s="4" t="s">
        <v>4</v>
      </c>
      <c r="D12" s="148"/>
      <c r="E12" s="24"/>
      <c r="F12" s="24"/>
    </row>
    <row r="13" spans="1:6" x14ac:dyDescent="0.25">
      <c r="B13" s="11"/>
      <c r="C13" s="4" t="s">
        <v>6</v>
      </c>
      <c r="D13" s="148"/>
      <c r="E13" s="24"/>
      <c r="F13" s="24"/>
    </row>
    <row r="14" spans="1:6" x14ac:dyDescent="0.25">
      <c r="B14" s="11"/>
      <c r="C14" s="4" t="s">
        <v>5</v>
      </c>
      <c r="D14" s="148"/>
      <c r="E14" s="24"/>
      <c r="F14" s="24"/>
    </row>
    <row r="15" spans="1:6" x14ac:dyDescent="0.25">
      <c r="B15" s="11"/>
      <c r="C15" s="4" t="s">
        <v>7</v>
      </c>
      <c r="D15" s="148"/>
      <c r="E15" s="24"/>
      <c r="F15" s="24"/>
    </row>
    <row r="16" spans="1:6" x14ac:dyDescent="0.25">
      <c r="B16" s="11"/>
      <c r="C16" s="4" t="s">
        <v>8</v>
      </c>
      <c r="D16" s="148"/>
      <c r="E16" s="24"/>
      <c r="F16" s="24"/>
    </row>
    <row r="17" spans="1:6" x14ac:dyDescent="0.25">
      <c r="B17" s="11"/>
      <c r="C17" s="4" t="s">
        <v>18</v>
      </c>
      <c r="D17" s="148"/>
      <c r="E17" s="24"/>
      <c r="F17" s="24"/>
    </row>
    <row r="18" spans="1:6" ht="11.25" customHeight="1" x14ac:dyDescent="0.25">
      <c r="B18" s="12"/>
      <c r="C18" s="13"/>
      <c r="D18" s="149"/>
      <c r="E18" s="24"/>
      <c r="F18" s="24"/>
    </row>
    <row r="19" spans="1:6" ht="13" x14ac:dyDescent="0.3">
      <c r="B19" s="14" t="s">
        <v>53</v>
      </c>
      <c r="C19" s="15"/>
      <c r="D19" s="32">
        <f>SUM(D5+D8)</f>
        <v>0.23599999999999999</v>
      </c>
      <c r="E19" s="24"/>
      <c r="F19" s="24"/>
    </row>
    <row r="20" spans="1:6" x14ac:dyDescent="0.25">
      <c r="A20" s="24"/>
      <c r="B20" s="24"/>
      <c r="C20" s="24"/>
      <c r="D20" s="24"/>
      <c r="E20" s="24"/>
      <c r="F20" s="24"/>
    </row>
    <row r="21" spans="1:6" x14ac:dyDescent="0.25">
      <c r="B21" s="3" t="s">
        <v>38</v>
      </c>
      <c r="D21" s="24"/>
      <c r="E21" s="24"/>
      <c r="F21" s="24"/>
    </row>
    <row r="22" spans="1:6" x14ac:dyDescent="0.25">
      <c r="A22" s="24"/>
      <c r="B22" s="24"/>
      <c r="C22" s="24"/>
      <c r="D22" s="24"/>
      <c r="E22" s="24"/>
      <c r="F22" s="24"/>
    </row>
    <row r="23" spans="1:6" x14ac:dyDescent="0.25">
      <c r="A23" s="24"/>
      <c r="B23" s="24"/>
      <c r="C23" s="24"/>
      <c r="D23" s="24"/>
      <c r="E23" s="24"/>
      <c r="F23" s="24"/>
    </row>
  </sheetData>
  <sheetProtection password="C10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30" t="s">
        <v>29</v>
      </c>
      <c r="B1" s="130"/>
      <c r="C1" s="130"/>
      <c r="D1" s="130"/>
      <c r="E1" s="24"/>
      <c r="F1" s="24"/>
    </row>
    <row r="2" spans="1:6" x14ac:dyDescent="0.25">
      <c r="A2" s="24"/>
      <c r="B2" s="24"/>
      <c r="C2" s="24"/>
      <c r="D2" s="24"/>
      <c r="E2" s="24"/>
      <c r="F2" s="24"/>
    </row>
    <row r="3" spans="1:6" ht="13" x14ac:dyDescent="0.3">
      <c r="A3" s="7" t="s">
        <v>40</v>
      </c>
      <c r="E3" s="24"/>
      <c r="F3" s="24"/>
    </row>
    <row r="4" spans="1:6" x14ac:dyDescent="0.25">
      <c r="B4" s="127" t="s">
        <v>13</v>
      </c>
      <c r="C4" s="128"/>
      <c r="D4" s="2" t="s">
        <v>31</v>
      </c>
      <c r="E4" s="24"/>
      <c r="F4" s="24"/>
    </row>
    <row r="5" spans="1:6" ht="139.5" customHeight="1" x14ac:dyDescent="0.25">
      <c r="B5" s="152" t="s">
        <v>51</v>
      </c>
      <c r="C5" s="153"/>
      <c r="D5" s="92">
        <v>4.7E-2</v>
      </c>
      <c r="E5" s="24"/>
      <c r="F5" s="24"/>
    </row>
    <row r="6" spans="1:6" x14ac:dyDescent="0.25">
      <c r="A6" s="24"/>
      <c r="B6" s="24"/>
      <c r="C6" s="24"/>
      <c r="D6" s="24"/>
      <c r="E6" s="24"/>
      <c r="F6" s="24"/>
    </row>
    <row r="7" spans="1:6" x14ac:dyDescent="0.25">
      <c r="A7" s="24"/>
      <c r="B7" s="24"/>
      <c r="C7" s="24"/>
      <c r="D7" s="24"/>
      <c r="E7" s="24"/>
      <c r="F7" s="24"/>
    </row>
  </sheetData>
  <sheetProtection password="C10A"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3" sqref="F13"/>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5" width="9.1796875" style="3"/>
    <col min="6" max="6" width="9.54296875" style="3" customWidth="1"/>
    <col min="7" max="7" width="10.26953125" style="3" bestFit="1" customWidth="1"/>
    <col min="8" max="8" width="9.1796875" style="3"/>
    <col min="9" max="9" width="9.1796875" style="3" customWidth="1"/>
    <col min="10" max="16384" width="9.1796875" style="3"/>
  </cols>
  <sheetData>
    <row r="1" spans="1:8" ht="15.5" x14ac:dyDescent="0.35">
      <c r="A1" s="130" t="s">
        <v>45</v>
      </c>
      <c r="B1" s="130"/>
      <c r="C1" s="130"/>
      <c r="D1" s="130"/>
      <c r="E1" s="130"/>
      <c r="F1" s="130"/>
      <c r="G1" s="24"/>
      <c r="H1" s="24"/>
    </row>
    <row r="2" spans="1:8" x14ac:dyDescent="0.25">
      <c r="A2" s="24"/>
      <c r="B2" s="24"/>
      <c r="C2" s="24"/>
      <c r="D2" s="24"/>
      <c r="E2" s="24"/>
      <c r="F2" s="24"/>
      <c r="G2" s="24"/>
      <c r="H2" s="24"/>
    </row>
    <row r="3" spans="1:8" ht="13" x14ac:dyDescent="0.3">
      <c r="A3" s="131" t="s">
        <v>16</v>
      </c>
      <c r="B3" s="131"/>
      <c r="C3" s="131"/>
      <c r="D3" s="131"/>
      <c r="E3" s="131"/>
      <c r="F3" s="131"/>
      <c r="G3" s="24"/>
      <c r="H3" s="24"/>
    </row>
    <row r="4" spans="1:8" ht="12" customHeight="1" x14ac:dyDescent="0.25">
      <c r="B4" s="154" t="s">
        <v>49</v>
      </c>
      <c r="C4" s="136"/>
      <c r="D4" s="136"/>
      <c r="E4" s="136"/>
      <c r="F4" s="45">
        <v>0.13250000000000001</v>
      </c>
      <c r="G4" s="24"/>
      <c r="H4" s="24"/>
    </row>
    <row r="5" spans="1:8" ht="13" x14ac:dyDescent="0.3">
      <c r="B5" s="37"/>
      <c r="C5" s="37"/>
      <c r="D5" s="37"/>
      <c r="E5" s="37"/>
      <c r="F5" s="38"/>
      <c r="G5" s="24"/>
      <c r="H5" s="24"/>
    </row>
    <row r="6" spans="1:8" ht="13" x14ac:dyDescent="0.3">
      <c r="A6" s="7" t="s">
        <v>44</v>
      </c>
      <c r="B6" s="37"/>
      <c r="C6" s="37"/>
      <c r="D6" s="37"/>
      <c r="E6" s="37"/>
      <c r="F6" s="38"/>
      <c r="G6" s="24"/>
      <c r="H6" s="24"/>
    </row>
    <row r="7" spans="1:8" ht="13" x14ac:dyDescent="0.3">
      <c r="B7" s="40" t="s">
        <v>45</v>
      </c>
      <c r="C7" s="39"/>
      <c r="D7" s="39"/>
      <c r="E7" s="36"/>
      <c r="F7" s="43">
        <v>6.0999999999999999E-2</v>
      </c>
      <c r="G7" s="24"/>
      <c r="H7" s="24"/>
    </row>
    <row r="8" spans="1:8" ht="13" x14ac:dyDescent="0.3">
      <c r="B8" s="41"/>
      <c r="C8" s="37"/>
      <c r="D8" s="37"/>
      <c r="E8" s="37"/>
      <c r="F8" s="62"/>
      <c r="G8" s="24"/>
      <c r="H8" s="24"/>
    </row>
    <row r="9" spans="1:8" ht="13" x14ac:dyDescent="0.3">
      <c r="A9" s="7" t="s">
        <v>68</v>
      </c>
      <c r="B9" s="41"/>
      <c r="C9" s="37"/>
      <c r="D9" s="37"/>
      <c r="E9" s="37"/>
      <c r="F9" s="62"/>
      <c r="G9" s="24"/>
      <c r="H9" s="24"/>
    </row>
    <row r="10" spans="1:8" x14ac:dyDescent="0.25">
      <c r="B10" s="122" t="s">
        <v>69</v>
      </c>
      <c r="C10" s="122"/>
      <c r="D10" s="122"/>
      <c r="E10" s="122"/>
      <c r="F10" s="43">
        <v>3.9E-2</v>
      </c>
      <c r="G10" s="24"/>
      <c r="H10" s="24"/>
    </row>
    <row r="11" spans="1:8" ht="13" x14ac:dyDescent="0.3">
      <c r="B11" s="41"/>
      <c r="C11" s="37"/>
      <c r="D11" s="37"/>
      <c r="E11" s="37"/>
      <c r="F11" s="38"/>
      <c r="G11" s="24"/>
      <c r="H11" s="24"/>
    </row>
    <row r="12" spans="1:8" ht="13" x14ac:dyDescent="0.3">
      <c r="A12" s="7" t="s">
        <v>47</v>
      </c>
      <c r="B12" s="41"/>
      <c r="C12" s="37"/>
      <c r="D12" s="37"/>
      <c r="E12" s="37"/>
      <c r="F12" s="38"/>
      <c r="G12" s="24"/>
      <c r="H12" s="24"/>
    </row>
    <row r="13" spans="1:8" ht="13" x14ac:dyDescent="0.3">
      <c r="B13" s="40" t="s">
        <v>48</v>
      </c>
      <c r="C13" s="39"/>
      <c r="D13" s="42"/>
      <c r="E13" s="36"/>
      <c r="F13" s="32">
        <f>SUM(F4+F7+F10)</f>
        <v>0.23250000000000001</v>
      </c>
      <c r="G13" s="24"/>
      <c r="H13" s="24"/>
    </row>
    <row r="14" spans="1:8" ht="13" x14ac:dyDescent="0.3">
      <c r="B14" s="41"/>
      <c r="C14" s="37"/>
      <c r="D14" s="37"/>
      <c r="E14" s="37"/>
      <c r="F14" s="38"/>
      <c r="G14" s="24"/>
      <c r="H14" s="24"/>
    </row>
    <row r="15" spans="1:8" x14ac:dyDescent="0.25">
      <c r="D15" s="24"/>
      <c r="E15" s="24"/>
      <c r="F15" s="24"/>
      <c r="G15" s="24"/>
      <c r="H15" s="24"/>
    </row>
    <row r="16" spans="1:8" x14ac:dyDescent="0.25">
      <c r="A16" s="24" t="s">
        <v>41</v>
      </c>
      <c r="G16" s="24"/>
      <c r="H16" s="24"/>
    </row>
    <row r="17" spans="1:8" x14ac:dyDescent="0.25">
      <c r="B17" s="24"/>
      <c r="C17" s="24"/>
      <c r="D17" s="24"/>
      <c r="E17" s="24"/>
      <c r="F17" s="24"/>
      <c r="H17" s="24"/>
    </row>
    <row r="18" spans="1:8" x14ac:dyDescent="0.25">
      <c r="B18" s="24"/>
      <c r="C18" s="24"/>
      <c r="D18" s="24"/>
      <c r="E18" s="24"/>
      <c r="F18" s="24"/>
      <c r="G18" s="24"/>
      <c r="H18" s="24"/>
    </row>
    <row r="19" spans="1:8" x14ac:dyDescent="0.25">
      <c r="A19" s="24"/>
      <c r="G19" s="24"/>
      <c r="H19" s="24"/>
    </row>
    <row r="20" spans="1:8" x14ac:dyDescent="0.25">
      <c r="A20" s="24"/>
    </row>
  </sheetData>
  <sheetProtection password="C10A"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Program Related Expenses Percent" sqref="F7:F9"/>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E109" sqref="E109"/>
    </sheetView>
  </sheetViews>
  <sheetFormatPr defaultRowHeight="12.5" x14ac:dyDescent="0.25"/>
  <cols>
    <col min="1" max="1" width="29" customWidth="1"/>
    <col min="2" max="2" width="17.453125" customWidth="1"/>
    <col min="3" max="3" width="20" customWidth="1"/>
    <col min="4" max="5" width="9.1796875" customWidth="1"/>
    <col min="6" max="6" width="5.54296875" style="67" bestFit="1" customWidth="1"/>
  </cols>
  <sheetData>
    <row r="3" spans="1:6" ht="13" x14ac:dyDescent="0.3">
      <c r="A3" s="7" t="s">
        <v>92</v>
      </c>
      <c r="B3" s="66"/>
      <c r="C3" s="66"/>
      <c r="D3" s="66"/>
    </row>
    <row r="4" spans="1:6" x14ac:dyDescent="0.25">
      <c r="A4" s="68" t="s">
        <v>93</v>
      </c>
      <c r="B4" s="155" t="s">
        <v>94</v>
      </c>
      <c r="C4" s="156"/>
      <c r="D4" s="157"/>
    </row>
    <row r="5" spans="1:6" x14ac:dyDescent="0.25">
      <c r="A5" s="68" t="s">
        <v>95</v>
      </c>
      <c r="B5" s="158" t="str">
        <f>INDEX($C$10:$C$108,MATCH(B4:D4,B10:B108,0))</f>
        <v>Unspecified Region</v>
      </c>
      <c r="C5" s="159"/>
      <c r="D5" s="160"/>
    </row>
    <row r="7" spans="1:6" hidden="1" x14ac:dyDescent="0.25">
      <c r="A7" t="s">
        <v>96</v>
      </c>
      <c r="B7" t="str">
        <f>INDEX($D$10:$D$108,MATCH(B4:D4,B10:B108,0))</f>
        <v>-</v>
      </c>
    </row>
    <row r="8" spans="1:6" hidden="1" x14ac:dyDescent="0.25"/>
    <row r="9" spans="1:6" ht="14.5" hidden="1" x14ac:dyDescent="0.25">
      <c r="B9" s="69" t="s">
        <v>97</v>
      </c>
      <c r="C9" s="69" t="s">
        <v>98</v>
      </c>
      <c r="D9" s="70" t="s">
        <v>96</v>
      </c>
      <c r="F9"/>
    </row>
    <row r="10" spans="1:6" ht="14.5" hidden="1" x14ac:dyDescent="0.25">
      <c r="B10" s="71" t="s">
        <v>94</v>
      </c>
      <c r="C10" s="71" t="s">
        <v>99</v>
      </c>
      <c r="D10" s="72" t="s">
        <v>100</v>
      </c>
      <c r="F10"/>
    </row>
    <row r="11" spans="1:6" ht="14.5" hidden="1" x14ac:dyDescent="0.25">
      <c r="B11" s="73" t="s">
        <v>101</v>
      </c>
      <c r="C11" s="73" t="s">
        <v>102</v>
      </c>
      <c r="D11" s="74">
        <v>0.94899999999999995</v>
      </c>
      <c r="F11"/>
    </row>
    <row r="12" spans="1:6" ht="14.5" hidden="1" x14ac:dyDescent="0.25">
      <c r="B12" s="73" t="s">
        <v>103</v>
      </c>
      <c r="C12" s="73" t="s">
        <v>104</v>
      </c>
      <c r="D12" s="74">
        <v>1.022</v>
      </c>
      <c r="F12"/>
    </row>
    <row r="13" spans="1:6" ht="14.5" hidden="1" x14ac:dyDescent="0.25">
      <c r="B13" s="73" t="s">
        <v>105</v>
      </c>
      <c r="C13" s="73" t="s">
        <v>106</v>
      </c>
      <c r="D13" s="74">
        <v>0.99299999999999999</v>
      </c>
      <c r="F13"/>
    </row>
    <row r="14" spans="1:6" ht="14.5" hidden="1" x14ac:dyDescent="0.25">
      <c r="B14" s="73" t="s">
        <v>107</v>
      </c>
      <c r="C14" s="73" t="s">
        <v>106</v>
      </c>
      <c r="D14" s="74">
        <v>0.99299999999999999</v>
      </c>
      <c r="F14"/>
    </row>
    <row r="15" spans="1:6" ht="14.5" hidden="1" x14ac:dyDescent="0.25">
      <c r="B15" s="73" t="s">
        <v>108</v>
      </c>
      <c r="C15" s="73" t="s">
        <v>109</v>
      </c>
      <c r="D15" s="74">
        <v>0.92200000000000004</v>
      </c>
      <c r="F15"/>
    </row>
    <row r="16" spans="1:6" ht="14.5" hidden="1" x14ac:dyDescent="0.25">
      <c r="B16" s="73" t="s">
        <v>110</v>
      </c>
      <c r="C16" s="75" t="s">
        <v>111</v>
      </c>
      <c r="D16" s="74">
        <v>0.95399999999999996</v>
      </c>
      <c r="F16"/>
    </row>
    <row r="17" spans="2:6" ht="14.5" hidden="1" x14ac:dyDescent="0.25">
      <c r="B17" s="73" t="s">
        <v>112</v>
      </c>
      <c r="C17" s="73" t="s">
        <v>113</v>
      </c>
      <c r="D17" s="74">
        <v>1.0580000000000001</v>
      </c>
      <c r="F17"/>
    </row>
    <row r="18" spans="2:6" ht="14.5" hidden="1" x14ac:dyDescent="0.25">
      <c r="B18" s="73" t="s">
        <v>114</v>
      </c>
      <c r="C18" s="75" t="s">
        <v>115</v>
      </c>
      <c r="D18" s="74">
        <v>0.95299999999999996</v>
      </c>
      <c r="F18"/>
    </row>
    <row r="19" spans="2:6" ht="14.5" hidden="1" x14ac:dyDescent="0.25">
      <c r="B19" s="73" t="s">
        <v>116</v>
      </c>
      <c r="C19" s="75" t="s">
        <v>117</v>
      </c>
      <c r="D19" s="74">
        <v>0.94099999999999995</v>
      </c>
      <c r="F19"/>
    </row>
    <row r="20" spans="2:6" ht="14.5" hidden="1" x14ac:dyDescent="0.25">
      <c r="B20" s="73" t="s">
        <v>118</v>
      </c>
      <c r="C20" s="73" t="s">
        <v>104</v>
      </c>
      <c r="D20" s="74">
        <v>1.022</v>
      </c>
      <c r="F20"/>
    </row>
    <row r="21" spans="2:6" ht="14.5" hidden="1" x14ac:dyDescent="0.25">
      <c r="B21" s="73" t="s">
        <v>119</v>
      </c>
      <c r="C21" s="73" t="s">
        <v>106</v>
      </c>
      <c r="D21" s="74">
        <v>0.99299999999999999</v>
      </c>
      <c r="F21"/>
    </row>
    <row r="22" spans="2:6" ht="14.5" hidden="1" x14ac:dyDescent="0.25">
      <c r="B22" s="73" t="s">
        <v>120</v>
      </c>
      <c r="C22" s="75" t="s">
        <v>111</v>
      </c>
      <c r="D22" s="74">
        <v>0.95399999999999996</v>
      </c>
      <c r="F22"/>
    </row>
    <row r="23" spans="2:6" ht="14.5" hidden="1" x14ac:dyDescent="0.25">
      <c r="B23" s="73" t="s">
        <v>121</v>
      </c>
      <c r="C23" s="75" t="s">
        <v>104</v>
      </c>
      <c r="D23" s="74">
        <v>1.022</v>
      </c>
      <c r="F23"/>
    </row>
    <row r="24" spans="2:6" ht="14.5" hidden="1" x14ac:dyDescent="0.25">
      <c r="B24" s="73" t="s">
        <v>122</v>
      </c>
      <c r="C24" s="75" t="s">
        <v>123</v>
      </c>
      <c r="D24" s="74">
        <v>1.018</v>
      </c>
      <c r="F24"/>
    </row>
    <row r="25" spans="2:6" ht="14.5" hidden="1" x14ac:dyDescent="0.25">
      <c r="B25" s="73" t="s">
        <v>124</v>
      </c>
      <c r="C25" s="73" t="s">
        <v>106</v>
      </c>
      <c r="D25" s="74">
        <v>0.99299999999999999</v>
      </c>
      <c r="F25"/>
    </row>
    <row r="26" spans="2:6" ht="14.5" hidden="1" x14ac:dyDescent="0.25">
      <c r="B26" s="73" t="s">
        <v>125</v>
      </c>
      <c r="C26" s="75" t="s">
        <v>102</v>
      </c>
      <c r="D26" s="74">
        <v>0.94899999999999995</v>
      </c>
      <c r="F26"/>
    </row>
    <row r="27" spans="2:6" ht="14.5" hidden="1" x14ac:dyDescent="0.25">
      <c r="B27" s="73" t="s">
        <v>126</v>
      </c>
      <c r="C27" s="75" t="s">
        <v>111</v>
      </c>
      <c r="D27" s="74">
        <v>0.95399999999999996</v>
      </c>
      <c r="F27"/>
    </row>
    <row r="28" spans="2:6" ht="14.5" hidden="1" x14ac:dyDescent="0.25">
      <c r="B28" s="73" t="s">
        <v>127</v>
      </c>
      <c r="C28" s="73" t="s">
        <v>106</v>
      </c>
      <c r="D28" s="74">
        <v>0.99299999999999999</v>
      </c>
      <c r="F28"/>
    </row>
    <row r="29" spans="2:6" ht="14.5" hidden="1" x14ac:dyDescent="0.25">
      <c r="B29" s="73" t="s">
        <v>128</v>
      </c>
      <c r="C29" s="73" t="s">
        <v>104</v>
      </c>
      <c r="D29" s="74">
        <v>1.022</v>
      </c>
      <c r="F29"/>
    </row>
    <row r="30" spans="2:6" ht="14.5" hidden="1" x14ac:dyDescent="0.25">
      <c r="B30" s="73" t="s">
        <v>129</v>
      </c>
      <c r="C30" s="75" t="s">
        <v>130</v>
      </c>
      <c r="D30" s="74">
        <v>1.02</v>
      </c>
      <c r="F30"/>
    </row>
    <row r="31" spans="2:6" ht="14.5" hidden="1" x14ac:dyDescent="0.25">
      <c r="B31" s="73" t="s">
        <v>131</v>
      </c>
      <c r="C31" s="73" t="s">
        <v>106</v>
      </c>
      <c r="D31" s="74">
        <v>0.99299999999999999</v>
      </c>
      <c r="F31"/>
    </row>
    <row r="32" spans="2:6" ht="14.5" hidden="1" x14ac:dyDescent="0.25">
      <c r="B32" s="73" t="s">
        <v>132</v>
      </c>
      <c r="C32" s="75" t="s">
        <v>115</v>
      </c>
      <c r="D32" s="74">
        <v>0.95299999999999996</v>
      </c>
      <c r="F32"/>
    </row>
    <row r="33" spans="2:6" ht="14.5" hidden="1" x14ac:dyDescent="0.25">
      <c r="B33" s="73" t="s">
        <v>133</v>
      </c>
      <c r="C33" s="75" t="s">
        <v>130</v>
      </c>
      <c r="D33" s="74">
        <v>1.02</v>
      </c>
      <c r="F33"/>
    </row>
    <row r="34" spans="2:6" ht="14.5" hidden="1" x14ac:dyDescent="0.25">
      <c r="B34" s="73" t="s">
        <v>134</v>
      </c>
      <c r="C34" s="75" t="s">
        <v>115</v>
      </c>
      <c r="D34" s="74">
        <v>0.95299999999999996</v>
      </c>
      <c r="F34"/>
    </row>
    <row r="35" spans="2:6" ht="14.5" hidden="1" x14ac:dyDescent="0.25">
      <c r="B35" s="73" t="s">
        <v>135</v>
      </c>
      <c r="C35" s="75" t="s">
        <v>115</v>
      </c>
      <c r="D35" s="74">
        <v>0.95299999999999996</v>
      </c>
      <c r="F35"/>
    </row>
    <row r="36" spans="2:6" ht="14.5" hidden="1" x14ac:dyDescent="0.25">
      <c r="B36" s="73" t="s">
        <v>136</v>
      </c>
      <c r="C36" s="73" t="s">
        <v>106</v>
      </c>
      <c r="D36" s="74">
        <v>0.99299999999999999</v>
      </c>
      <c r="F36"/>
    </row>
    <row r="37" spans="2:6" ht="14.5" hidden="1" x14ac:dyDescent="0.25">
      <c r="B37" s="73" t="s">
        <v>137</v>
      </c>
      <c r="C37" s="73" t="s">
        <v>104</v>
      </c>
      <c r="D37" s="74">
        <v>1.022</v>
      </c>
      <c r="F37"/>
    </row>
    <row r="38" spans="2:6" ht="14.5" hidden="1" x14ac:dyDescent="0.25">
      <c r="B38" s="73" t="s">
        <v>138</v>
      </c>
      <c r="C38" s="75" t="s">
        <v>139</v>
      </c>
      <c r="D38" s="74">
        <v>1.0229999999999999</v>
      </c>
      <c r="F38"/>
    </row>
    <row r="39" spans="2:6" ht="14.5" hidden="1" x14ac:dyDescent="0.25">
      <c r="B39" s="73" t="s">
        <v>140</v>
      </c>
      <c r="C39" s="73" t="s">
        <v>106</v>
      </c>
      <c r="D39" s="74">
        <v>0.99299999999999999</v>
      </c>
      <c r="F39"/>
    </row>
    <row r="40" spans="2:6" ht="14.5" hidden="1" x14ac:dyDescent="0.25">
      <c r="B40" s="73" t="s">
        <v>141</v>
      </c>
      <c r="C40" s="75" t="s">
        <v>104</v>
      </c>
      <c r="D40" s="74">
        <v>1.022</v>
      </c>
      <c r="F40"/>
    </row>
    <row r="41" spans="2:6" ht="14.5" hidden="1" x14ac:dyDescent="0.25">
      <c r="B41" s="73" t="s">
        <v>142</v>
      </c>
      <c r="C41" s="75" t="s">
        <v>102</v>
      </c>
      <c r="D41" s="74">
        <v>0.94899999999999995</v>
      </c>
      <c r="F41"/>
    </row>
    <row r="42" spans="2:6" ht="14.5" hidden="1" x14ac:dyDescent="0.25">
      <c r="B42" s="73" t="s">
        <v>143</v>
      </c>
      <c r="C42" s="75" t="s">
        <v>111</v>
      </c>
      <c r="D42" s="74">
        <v>0.95399999999999996</v>
      </c>
      <c r="F42"/>
    </row>
    <row r="43" spans="2:6" ht="14.5" hidden="1" x14ac:dyDescent="0.25">
      <c r="B43" s="73" t="s">
        <v>144</v>
      </c>
      <c r="C43" s="75" t="s">
        <v>102</v>
      </c>
      <c r="D43" s="74">
        <v>0.94899999999999995</v>
      </c>
      <c r="F43"/>
    </row>
    <row r="44" spans="2:6" ht="14.5" hidden="1" x14ac:dyDescent="0.25">
      <c r="B44" s="73" t="s">
        <v>145</v>
      </c>
      <c r="C44" s="75" t="s">
        <v>111</v>
      </c>
      <c r="D44" s="74">
        <v>0.95399999999999996</v>
      </c>
      <c r="F44"/>
    </row>
    <row r="45" spans="2:6" ht="14.5" hidden="1" x14ac:dyDescent="0.25">
      <c r="B45" s="73" t="s">
        <v>146</v>
      </c>
      <c r="C45" s="73" t="s">
        <v>106</v>
      </c>
      <c r="D45" s="74">
        <v>0.99299999999999999</v>
      </c>
      <c r="F45"/>
    </row>
    <row r="46" spans="2:6" ht="14.5" hidden="1" x14ac:dyDescent="0.25">
      <c r="B46" s="73" t="s">
        <v>147</v>
      </c>
      <c r="C46" s="75" t="s">
        <v>102</v>
      </c>
      <c r="D46" s="74">
        <v>0.94899999999999995</v>
      </c>
      <c r="F46"/>
    </row>
    <row r="47" spans="2:6" ht="14.5" hidden="1" x14ac:dyDescent="0.25">
      <c r="B47" s="73" t="s">
        <v>148</v>
      </c>
      <c r="C47" s="75" t="s">
        <v>111</v>
      </c>
      <c r="D47" s="74">
        <v>0.95399999999999996</v>
      </c>
      <c r="F47"/>
    </row>
    <row r="48" spans="2:6" ht="14.5" hidden="1" x14ac:dyDescent="0.25">
      <c r="B48" s="73" t="s">
        <v>149</v>
      </c>
      <c r="C48" s="75" t="s">
        <v>102</v>
      </c>
      <c r="D48" s="74">
        <v>0.94899999999999995</v>
      </c>
      <c r="F48"/>
    </row>
    <row r="49" spans="2:6" ht="14.5" hidden="1" x14ac:dyDescent="0.25">
      <c r="B49" s="73" t="s">
        <v>150</v>
      </c>
      <c r="C49" s="73" t="s">
        <v>106</v>
      </c>
      <c r="D49" s="74">
        <v>0.99299999999999999</v>
      </c>
      <c r="F49"/>
    </row>
    <row r="50" spans="2:6" ht="14.5" hidden="1" x14ac:dyDescent="0.25">
      <c r="B50" s="73" t="s">
        <v>151</v>
      </c>
      <c r="C50" s="75" t="s">
        <v>104</v>
      </c>
      <c r="D50" s="74">
        <v>1.022</v>
      </c>
      <c r="F50"/>
    </row>
    <row r="51" spans="2:6" ht="14.5" hidden="1" x14ac:dyDescent="0.25">
      <c r="B51" s="73" t="s">
        <v>152</v>
      </c>
      <c r="C51" s="75" t="s">
        <v>111</v>
      </c>
      <c r="D51" s="74">
        <v>0.95399999999999996</v>
      </c>
      <c r="F51"/>
    </row>
    <row r="52" spans="2:6" ht="14.5" hidden="1" x14ac:dyDescent="0.25">
      <c r="B52" s="73" t="s">
        <v>153</v>
      </c>
      <c r="C52" s="75" t="s">
        <v>111</v>
      </c>
      <c r="D52" s="74">
        <v>0.95399999999999996</v>
      </c>
      <c r="F52"/>
    </row>
    <row r="53" spans="2:6" ht="14.5" hidden="1" x14ac:dyDescent="0.25">
      <c r="B53" s="73" t="s">
        <v>157</v>
      </c>
      <c r="C53" s="75" t="s">
        <v>111</v>
      </c>
      <c r="D53" s="74">
        <v>0.95399999999999996</v>
      </c>
      <c r="F53"/>
    </row>
    <row r="54" spans="2:6" ht="14.5" hidden="1" x14ac:dyDescent="0.25">
      <c r="B54" s="73" t="s">
        <v>154</v>
      </c>
      <c r="C54" s="73" t="s">
        <v>106</v>
      </c>
      <c r="D54" s="74">
        <v>0.99299999999999999</v>
      </c>
      <c r="F54"/>
    </row>
    <row r="55" spans="2:6" ht="14.5" hidden="1" x14ac:dyDescent="0.25">
      <c r="B55" s="73" t="s">
        <v>155</v>
      </c>
      <c r="C55" s="73" t="s">
        <v>106</v>
      </c>
      <c r="D55" s="74">
        <v>0.99299999999999999</v>
      </c>
      <c r="F55"/>
    </row>
    <row r="56" spans="2:6" ht="14.5" hidden="1" x14ac:dyDescent="0.25">
      <c r="B56" s="73" t="s">
        <v>156</v>
      </c>
      <c r="C56" s="75" t="s">
        <v>115</v>
      </c>
      <c r="D56" s="74">
        <v>0.95299999999999996</v>
      </c>
      <c r="F56"/>
    </row>
    <row r="57" spans="2:6" ht="14.5" hidden="1" x14ac:dyDescent="0.25">
      <c r="B57" s="73" t="s">
        <v>158</v>
      </c>
      <c r="C57" s="75" t="s">
        <v>111</v>
      </c>
      <c r="D57" s="74">
        <v>0.95399999999999996</v>
      </c>
      <c r="F57"/>
    </row>
    <row r="58" spans="2:6" ht="14.5" hidden="1" x14ac:dyDescent="0.25">
      <c r="B58" s="73" t="s">
        <v>159</v>
      </c>
      <c r="C58" s="75" t="s">
        <v>104</v>
      </c>
      <c r="D58" s="74">
        <v>1.022</v>
      </c>
      <c r="F58"/>
    </row>
    <row r="59" spans="2:6" ht="14.5" hidden="1" x14ac:dyDescent="0.25">
      <c r="B59" s="73" t="s">
        <v>160</v>
      </c>
      <c r="C59" s="73" t="s">
        <v>106</v>
      </c>
      <c r="D59" s="74">
        <v>0.99299999999999999</v>
      </c>
      <c r="F59"/>
    </row>
    <row r="60" spans="2:6" ht="14.5" hidden="1" x14ac:dyDescent="0.25">
      <c r="B60" s="73" t="s">
        <v>161</v>
      </c>
      <c r="C60" s="75" t="s">
        <v>115</v>
      </c>
      <c r="D60" s="74">
        <v>0.95299999999999996</v>
      </c>
      <c r="F60"/>
    </row>
    <row r="61" spans="2:6" ht="14.5" hidden="1" x14ac:dyDescent="0.25">
      <c r="B61" s="73" t="s">
        <v>162</v>
      </c>
      <c r="C61" s="75" t="s">
        <v>111</v>
      </c>
      <c r="D61" s="74">
        <v>0.95399999999999996</v>
      </c>
      <c r="F61"/>
    </row>
    <row r="62" spans="2:6" ht="14.5" hidden="1" x14ac:dyDescent="0.25">
      <c r="B62" s="73" t="s">
        <v>163</v>
      </c>
      <c r="C62" s="75" t="s">
        <v>113</v>
      </c>
      <c r="D62" s="74">
        <v>1.0580000000000001</v>
      </c>
      <c r="F62"/>
    </row>
    <row r="63" spans="2:6" ht="14.5" hidden="1" x14ac:dyDescent="0.25">
      <c r="B63" s="73" t="s">
        <v>164</v>
      </c>
      <c r="C63" s="75" t="s">
        <v>111</v>
      </c>
      <c r="D63" s="74">
        <v>0.95399999999999996</v>
      </c>
      <c r="F63"/>
    </row>
    <row r="64" spans="2:6" ht="14.5" hidden="1" x14ac:dyDescent="0.25">
      <c r="B64" s="73" t="s">
        <v>165</v>
      </c>
      <c r="C64" s="73" t="s">
        <v>106</v>
      </c>
      <c r="D64" s="74">
        <v>0.99299999999999999</v>
      </c>
      <c r="F64"/>
    </row>
    <row r="65" spans="2:6" ht="14.5" hidden="1" x14ac:dyDescent="0.25">
      <c r="B65" s="73" t="s">
        <v>166</v>
      </c>
      <c r="C65" s="75" t="s">
        <v>130</v>
      </c>
      <c r="D65" s="74">
        <v>1.02</v>
      </c>
      <c r="F65"/>
    </row>
    <row r="66" spans="2:6" ht="14.5" hidden="1" x14ac:dyDescent="0.25">
      <c r="B66" s="73" t="s">
        <v>167</v>
      </c>
      <c r="C66" s="73" t="s">
        <v>106</v>
      </c>
      <c r="D66" s="74">
        <v>0.99299999999999999</v>
      </c>
      <c r="F66"/>
    </row>
    <row r="67" spans="2:6" ht="14.5" hidden="1" x14ac:dyDescent="0.25">
      <c r="B67" s="73" t="s">
        <v>168</v>
      </c>
      <c r="C67" s="73" t="s">
        <v>106</v>
      </c>
      <c r="D67" s="74">
        <v>0.99299999999999999</v>
      </c>
      <c r="F67"/>
    </row>
    <row r="68" spans="2:6" ht="14.5" hidden="1" x14ac:dyDescent="0.25">
      <c r="B68" s="73" t="s">
        <v>169</v>
      </c>
      <c r="C68" s="75" t="s">
        <v>102</v>
      </c>
      <c r="D68" s="74">
        <v>0.94899999999999995</v>
      </c>
      <c r="F68"/>
    </row>
    <row r="69" spans="2:6" ht="14.5" hidden="1" x14ac:dyDescent="0.25">
      <c r="B69" s="73" t="s">
        <v>170</v>
      </c>
      <c r="C69" s="75" t="s">
        <v>111</v>
      </c>
      <c r="D69" s="74">
        <v>0.95399999999999996</v>
      </c>
      <c r="F69"/>
    </row>
    <row r="70" spans="2:6" ht="14.5" hidden="1" x14ac:dyDescent="0.25">
      <c r="B70" s="73" t="s">
        <v>171</v>
      </c>
      <c r="C70" s="75" t="s">
        <v>172</v>
      </c>
      <c r="D70" s="74">
        <v>0.96199999999999997</v>
      </c>
      <c r="F70"/>
    </row>
    <row r="71" spans="2:6" ht="14.5" hidden="1" x14ac:dyDescent="0.25">
      <c r="B71" s="73" t="s">
        <v>173</v>
      </c>
      <c r="C71" s="73" t="s">
        <v>106</v>
      </c>
      <c r="D71" s="74">
        <v>0.99299999999999999</v>
      </c>
      <c r="F71"/>
    </row>
    <row r="72" spans="2:6" ht="14.5" hidden="1" x14ac:dyDescent="0.25">
      <c r="B72" s="73" t="s">
        <v>174</v>
      </c>
      <c r="C72" s="73" t="s">
        <v>104</v>
      </c>
      <c r="D72" s="74">
        <v>1.022</v>
      </c>
      <c r="F72"/>
    </row>
    <row r="73" spans="2:6" ht="14.5" hidden="1" x14ac:dyDescent="0.25">
      <c r="B73" s="73" t="s">
        <v>175</v>
      </c>
      <c r="C73" s="73" t="s">
        <v>106</v>
      </c>
      <c r="D73" s="74">
        <v>0.99299999999999999</v>
      </c>
      <c r="F73"/>
    </row>
    <row r="74" spans="2:6" ht="14.5" hidden="1" x14ac:dyDescent="0.25">
      <c r="B74" s="73" t="s">
        <v>176</v>
      </c>
      <c r="C74" s="75" t="s">
        <v>111</v>
      </c>
      <c r="D74" s="74">
        <v>0.95399999999999996</v>
      </c>
      <c r="F74"/>
    </row>
    <row r="75" spans="2:6" ht="14.5" hidden="1" x14ac:dyDescent="0.25">
      <c r="B75" s="73" t="s">
        <v>177</v>
      </c>
      <c r="C75" s="75" t="s">
        <v>111</v>
      </c>
      <c r="D75" s="74">
        <v>0.95399999999999996</v>
      </c>
      <c r="F75"/>
    </row>
    <row r="76" spans="2:6" ht="14.5" hidden="1" x14ac:dyDescent="0.25">
      <c r="B76" s="73" t="s">
        <v>178</v>
      </c>
      <c r="C76" s="75" t="s">
        <v>115</v>
      </c>
      <c r="D76" s="74">
        <v>0.95299999999999996</v>
      </c>
      <c r="F76"/>
    </row>
    <row r="77" spans="2:6" ht="14.5" hidden="1" x14ac:dyDescent="0.25">
      <c r="B77" s="73" t="s">
        <v>179</v>
      </c>
      <c r="C77" s="75" t="s">
        <v>111</v>
      </c>
      <c r="D77" s="74">
        <v>0.95399999999999996</v>
      </c>
      <c r="F77"/>
    </row>
    <row r="78" spans="2:6" ht="14.5" hidden="1" x14ac:dyDescent="0.25">
      <c r="B78" s="73" t="s">
        <v>180</v>
      </c>
      <c r="C78" s="73" t="s">
        <v>106</v>
      </c>
      <c r="D78" s="74">
        <v>0.99299999999999999</v>
      </c>
      <c r="F78"/>
    </row>
    <row r="79" spans="2:6" ht="14.5" hidden="1" x14ac:dyDescent="0.25">
      <c r="B79" s="73" t="s">
        <v>184</v>
      </c>
      <c r="C79" s="75" t="s">
        <v>117</v>
      </c>
      <c r="D79" s="74">
        <v>0.94099999999999995</v>
      </c>
      <c r="F79"/>
    </row>
    <row r="80" spans="2:6" ht="14.5" hidden="1" x14ac:dyDescent="0.25">
      <c r="B80" s="73" t="s">
        <v>181</v>
      </c>
      <c r="C80" s="73" t="s">
        <v>104</v>
      </c>
      <c r="D80" s="74">
        <v>1.022</v>
      </c>
      <c r="F80"/>
    </row>
    <row r="81" spans="2:6" ht="14.5" hidden="1" x14ac:dyDescent="0.25">
      <c r="B81" s="73" t="s">
        <v>182</v>
      </c>
      <c r="C81" s="75" t="s">
        <v>104</v>
      </c>
      <c r="D81" s="74">
        <v>1.022</v>
      </c>
      <c r="F81"/>
    </row>
    <row r="82" spans="2:6" ht="14.5" hidden="1" x14ac:dyDescent="0.25">
      <c r="B82" s="73" t="s">
        <v>183</v>
      </c>
      <c r="C82" s="75" t="s">
        <v>104</v>
      </c>
      <c r="D82" s="74">
        <v>1.022</v>
      </c>
      <c r="F82"/>
    </row>
    <row r="83" spans="2:6" ht="14.5" hidden="1" x14ac:dyDescent="0.25">
      <c r="B83" s="73" t="s">
        <v>185</v>
      </c>
      <c r="C83" s="75" t="s">
        <v>109</v>
      </c>
      <c r="D83" s="74">
        <v>0.92200000000000004</v>
      </c>
      <c r="F83"/>
    </row>
    <row r="84" spans="2:6" ht="14.5" hidden="1" x14ac:dyDescent="0.25">
      <c r="B84" s="73" t="s">
        <v>186</v>
      </c>
      <c r="C84" s="75" t="s">
        <v>115</v>
      </c>
      <c r="D84" s="74">
        <v>0.95299999999999996</v>
      </c>
      <c r="F84"/>
    </row>
    <row r="85" spans="2:6" ht="14.5" hidden="1" x14ac:dyDescent="0.25">
      <c r="B85" s="73" t="s">
        <v>187</v>
      </c>
      <c r="C85" s="73" t="s">
        <v>106</v>
      </c>
      <c r="D85" s="74">
        <v>0.99299999999999999</v>
      </c>
      <c r="F85"/>
    </row>
    <row r="86" spans="2:6" ht="14.5" hidden="1" x14ac:dyDescent="0.25">
      <c r="B86" s="73" t="s">
        <v>188</v>
      </c>
      <c r="C86" s="75" t="s">
        <v>111</v>
      </c>
      <c r="D86" s="74">
        <v>0.95399999999999996</v>
      </c>
      <c r="F86"/>
    </row>
    <row r="87" spans="2:6" ht="14.5" hidden="1" x14ac:dyDescent="0.25">
      <c r="B87" s="73" t="s">
        <v>189</v>
      </c>
      <c r="C87" s="73" t="s">
        <v>106</v>
      </c>
      <c r="D87" s="74">
        <v>0.99299999999999999</v>
      </c>
      <c r="F87"/>
    </row>
    <row r="88" spans="2:6" ht="14.5" hidden="1" x14ac:dyDescent="0.25">
      <c r="B88" s="73" t="s">
        <v>190</v>
      </c>
      <c r="C88" s="73" t="s">
        <v>106</v>
      </c>
      <c r="D88" s="74">
        <v>0.99299999999999999</v>
      </c>
      <c r="F88"/>
    </row>
    <row r="89" spans="2:6" ht="14.5" hidden="1" x14ac:dyDescent="0.25">
      <c r="B89" s="73" t="s">
        <v>191</v>
      </c>
      <c r="C89" s="75" t="s">
        <v>130</v>
      </c>
      <c r="D89" s="74">
        <v>1.02</v>
      </c>
      <c r="F89"/>
    </row>
    <row r="90" spans="2:6" ht="14.5" hidden="1" x14ac:dyDescent="0.25">
      <c r="B90" s="73" t="s">
        <v>192</v>
      </c>
      <c r="C90" s="73" t="s">
        <v>106</v>
      </c>
      <c r="D90" s="74">
        <v>0.99299999999999999</v>
      </c>
      <c r="F90"/>
    </row>
    <row r="91" spans="2:6" ht="14.5" hidden="1" x14ac:dyDescent="0.25">
      <c r="B91" s="73" t="s">
        <v>193</v>
      </c>
      <c r="C91" s="75" t="s">
        <v>115</v>
      </c>
      <c r="D91" s="74">
        <v>0.95299999999999996</v>
      </c>
      <c r="F91"/>
    </row>
    <row r="92" spans="2:6" ht="14.5" hidden="1" x14ac:dyDescent="0.25">
      <c r="B92" s="73" t="s">
        <v>194</v>
      </c>
      <c r="C92" s="73" t="s">
        <v>104</v>
      </c>
      <c r="D92" s="74">
        <v>1.022</v>
      </c>
      <c r="F92"/>
    </row>
    <row r="93" spans="2:6" ht="14.5" hidden="1" x14ac:dyDescent="0.25">
      <c r="B93" s="73" t="s">
        <v>195</v>
      </c>
      <c r="C93" s="75" t="s">
        <v>115</v>
      </c>
      <c r="D93" s="74">
        <v>0.95299999999999996</v>
      </c>
      <c r="F93"/>
    </row>
    <row r="94" spans="2:6" ht="14.5" hidden="1" x14ac:dyDescent="0.25">
      <c r="B94" s="73" t="s">
        <v>196</v>
      </c>
      <c r="C94" s="73" t="s">
        <v>106</v>
      </c>
      <c r="D94" s="74">
        <v>0.99299999999999999</v>
      </c>
      <c r="F94"/>
    </row>
    <row r="95" spans="2:6" ht="14.5" hidden="1" x14ac:dyDescent="0.25">
      <c r="B95" s="73" t="s">
        <v>197</v>
      </c>
      <c r="C95" s="75" t="s">
        <v>115</v>
      </c>
      <c r="D95" s="74">
        <v>0.95299999999999996</v>
      </c>
      <c r="F95"/>
    </row>
    <row r="96" spans="2:6" ht="14.5" hidden="1" x14ac:dyDescent="0.25">
      <c r="B96" s="96" t="s">
        <v>198</v>
      </c>
      <c r="C96" s="97" t="s">
        <v>104</v>
      </c>
      <c r="D96" s="98">
        <v>1.022</v>
      </c>
      <c r="F96"/>
    </row>
    <row r="97" spans="2:6" ht="14.5" hidden="1" x14ac:dyDescent="0.25">
      <c r="B97" s="99" t="s">
        <v>199</v>
      </c>
      <c r="C97" s="100" t="s">
        <v>111</v>
      </c>
      <c r="D97" s="101">
        <v>0.95399999999999996</v>
      </c>
      <c r="F97"/>
    </row>
    <row r="98" spans="2:6" hidden="1" x14ac:dyDescent="0.25">
      <c r="B98" s="102" t="s">
        <v>204</v>
      </c>
      <c r="C98" s="102" t="s">
        <v>106</v>
      </c>
      <c r="D98" s="101">
        <v>0.99299999999999999</v>
      </c>
    </row>
    <row r="99" spans="2:6" hidden="1" x14ac:dyDescent="0.25">
      <c r="B99" s="102" t="s">
        <v>205</v>
      </c>
      <c r="C99" s="102" t="s">
        <v>106</v>
      </c>
      <c r="D99" s="101">
        <v>0.99299999999999999</v>
      </c>
    </row>
    <row r="100" spans="2:6" hidden="1" x14ac:dyDescent="0.25">
      <c r="B100" s="102" t="s">
        <v>206</v>
      </c>
      <c r="C100" s="102" t="s">
        <v>111</v>
      </c>
      <c r="D100" s="101">
        <v>0.95399999999999996</v>
      </c>
    </row>
    <row r="101" spans="2:6" hidden="1" x14ac:dyDescent="0.25">
      <c r="B101" s="102" t="s">
        <v>207</v>
      </c>
      <c r="C101" s="102" t="s">
        <v>104</v>
      </c>
      <c r="D101" s="101">
        <v>1.022</v>
      </c>
    </row>
    <row r="102" spans="2:6" hidden="1" x14ac:dyDescent="0.25">
      <c r="B102" s="102" t="s">
        <v>208</v>
      </c>
      <c r="C102" s="102" t="s">
        <v>111</v>
      </c>
      <c r="D102" s="101">
        <v>0.95399999999999996</v>
      </c>
    </row>
    <row r="103" spans="2:6" hidden="1" x14ac:dyDescent="0.25">
      <c r="B103" s="102" t="s">
        <v>209</v>
      </c>
      <c r="C103" s="102" t="s">
        <v>104</v>
      </c>
      <c r="D103" s="101">
        <v>1.022</v>
      </c>
    </row>
    <row r="104" spans="2:6" hidden="1" x14ac:dyDescent="0.25">
      <c r="B104" s="102" t="s">
        <v>210</v>
      </c>
      <c r="C104" s="102" t="s">
        <v>102</v>
      </c>
      <c r="D104" s="101">
        <v>0.94899999999999995</v>
      </c>
    </row>
    <row r="105" spans="2:6" hidden="1" x14ac:dyDescent="0.25">
      <c r="B105" s="102" t="s">
        <v>211</v>
      </c>
      <c r="C105" s="102" t="s">
        <v>117</v>
      </c>
      <c r="D105" s="101">
        <v>0.94099999999999995</v>
      </c>
    </row>
    <row r="106" spans="2:6" hidden="1" x14ac:dyDescent="0.25">
      <c r="B106" s="102" t="s">
        <v>212</v>
      </c>
      <c r="C106" s="102" t="s">
        <v>106</v>
      </c>
      <c r="D106" s="102">
        <v>0.99299999999999999</v>
      </c>
    </row>
    <row r="107" spans="2:6" hidden="1" x14ac:dyDescent="0.25">
      <c r="B107" s="102" t="s">
        <v>213</v>
      </c>
      <c r="C107" s="102" t="s">
        <v>102</v>
      </c>
      <c r="D107" s="101">
        <v>0.94899999999999995</v>
      </c>
    </row>
    <row r="108" spans="2:6" hidden="1" x14ac:dyDescent="0.25">
      <c r="B108" s="102" t="s">
        <v>214</v>
      </c>
      <c r="C108" s="102" t="s">
        <v>115</v>
      </c>
      <c r="D108" s="101">
        <v>0.95299999999999996</v>
      </c>
    </row>
  </sheetData>
  <sheetProtection password="C10A" sheet="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125" workbookViewId="0">
      <selection activeCell="D23" sqref="D2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88" bestFit="1" customWidth="1"/>
    <col min="6" max="6" width="11.26953125" style="3" bestFit="1" customWidth="1"/>
    <col min="7" max="16384" width="9.1796875" style="3"/>
  </cols>
  <sheetData>
    <row r="1" spans="1:6" ht="15.5" x14ac:dyDescent="0.35">
      <c r="A1" s="26" t="s">
        <v>215</v>
      </c>
      <c r="D1" s="24"/>
      <c r="F1" s="24"/>
    </row>
    <row r="2" spans="1:6" x14ac:dyDescent="0.25">
      <c r="A2" s="24"/>
      <c r="B2" s="24"/>
      <c r="C2" s="24"/>
      <c r="D2" s="24"/>
      <c r="F2" s="24"/>
    </row>
    <row r="3" spans="1:6" ht="13" x14ac:dyDescent="0.3">
      <c r="A3" s="7" t="s">
        <v>10</v>
      </c>
      <c r="B3" s="24"/>
      <c r="C3" s="24"/>
      <c r="D3" s="7" t="s">
        <v>52</v>
      </c>
      <c r="F3" s="24"/>
    </row>
    <row r="4" spans="1:6" x14ac:dyDescent="0.25">
      <c r="A4" s="27" t="s">
        <v>24</v>
      </c>
      <c r="B4" s="25">
        <f>'Direct Staffing'!D28</f>
        <v>42.58</v>
      </c>
      <c r="D4" s="28">
        <f>B4</f>
        <v>42.58</v>
      </c>
      <c r="F4" s="24"/>
    </row>
    <row r="5" spans="1:6" x14ac:dyDescent="0.25">
      <c r="A5" s="24"/>
      <c r="B5" s="24"/>
      <c r="C5" s="24"/>
      <c r="D5" s="24"/>
      <c r="F5" s="24"/>
    </row>
    <row r="6" spans="1:6" ht="13" x14ac:dyDescent="0.3">
      <c r="A6" s="7" t="s">
        <v>25</v>
      </c>
      <c r="B6" s="24"/>
      <c r="C6" s="24"/>
      <c r="D6" s="24"/>
      <c r="F6" s="24"/>
    </row>
    <row r="7" spans="1:6" x14ac:dyDescent="0.25">
      <c r="A7" s="27" t="s">
        <v>26</v>
      </c>
      <c r="B7" s="34">
        <f>'Program Plan Support'!D10</f>
        <v>0.155</v>
      </c>
      <c r="D7" s="28">
        <f>ROUND(B7*D4,4)</f>
        <v>6.5998999999999999</v>
      </c>
      <c r="F7" s="24"/>
    </row>
    <row r="8" spans="1:6" x14ac:dyDescent="0.25">
      <c r="A8" s="24"/>
      <c r="B8" s="24"/>
      <c r="C8" s="24"/>
      <c r="D8" s="24"/>
      <c r="F8" s="24"/>
    </row>
    <row r="9" spans="1:6" ht="13" x14ac:dyDescent="0.3">
      <c r="A9" s="7" t="s">
        <v>1</v>
      </c>
      <c r="B9" s="24"/>
      <c r="C9" s="24"/>
      <c r="D9" s="24"/>
      <c r="F9" s="24"/>
    </row>
    <row r="10" spans="1:6" x14ac:dyDescent="0.25">
      <c r="A10" s="27" t="s">
        <v>9</v>
      </c>
      <c r="B10" s="35">
        <f>'Emp. Related Exp.'!D19</f>
        <v>0.23599999999999999</v>
      </c>
      <c r="C10" s="28"/>
      <c r="D10" s="28">
        <f>ROUND(B10*(D4+D7),4)</f>
        <v>11.6065</v>
      </c>
      <c r="F10" s="24"/>
    </row>
    <row r="11" spans="1:6" ht="16.5" customHeight="1" x14ac:dyDescent="0.25">
      <c r="A11" s="24"/>
      <c r="B11" s="24"/>
      <c r="C11" s="24"/>
      <c r="D11" s="24"/>
      <c r="F11" s="24"/>
    </row>
    <row r="12" spans="1:6" ht="13" x14ac:dyDescent="0.3">
      <c r="A12" s="7" t="s">
        <v>29</v>
      </c>
      <c r="B12" s="24"/>
      <c r="C12" s="24"/>
      <c r="D12" s="24"/>
      <c r="F12" s="24"/>
    </row>
    <row r="13" spans="1:6" x14ac:dyDescent="0.25">
      <c r="A13" s="29" t="s">
        <v>30</v>
      </c>
      <c r="B13" s="95">
        <f>'Client Programming &amp; Supports'!D5</f>
        <v>4.7E-2</v>
      </c>
      <c r="D13" s="6">
        <f>ROUND((D4+D7+D10)*B13,4)</f>
        <v>2.8570000000000002</v>
      </c>
      <c r="F13" s="24"/>
    </row>
    <row r="14" spans="1:6" x14ac:dyDescent="0.25">
      <c r="A14" s="24"/>
      <c r="B14" s="24"/>
      <c r="C14" s="24"/>
      <c r="D14" s="24"/>
      <c r="F14" s="24"/>
    </row>
    <row r="15" spans="1:6" ht="13" x14ac:dyDescent="0.3">
      <c r="A15" s="7" t="s">
        <v>45</v>
      </c>
      <c r="B15" s="24"/>
      <c r="C15" s="24"/>
      <c r="D15" s="24"/>
      <c r="F15" s="24"/>
    </row>
    <row r="16" spans="1:6" x14ac:dyDescent="0.25">
      <c r="A16" s="27" t="s">
        <v>46</v>
      </c>
      <c r="B16" s="46">
        <f>'Program Related Expenses'!F13</f>
        <v>0.23250000000000001</v>
      </c>
      <c r="C16" s="28"/>
      <c r="D16" s="28">
        <f>E16-(D4+D10+D7+D13)</f>
        <v>19.279600000000009</v>
      </c>
      <c r="E16" s="88">
        <f>ROUND((D4+D10+D7+D13)/(1-B16),4)</f>
        <v>82.923000000000002</v>
      </c>
      <c r="F16" s="24"/>
    </row>
    <row r="17" spans="1:7" x14ac:dyDescent="0.25">
      <c r="A17" s="76"/>
      <c r="B17" s="77"/>
      <c r="C17" s="28"/>
      <c r="D17" s="28"/>
      <c r="F17" s="24"/>
    </row>
    <row r="18" spans="1:7" s="83" customFormat="1" ht="13" x14ac:dyDescent="0.3">
      <c r="A18" s="78" t="s">
        <v>200</v>
      </c>
      <c r="B18" s="79"/>
      <c r="C18" s="80"/>
      <c r="D18" s="80"/>
      <c r="E18" s="88"/>
      <c r="F18" s="81"/>
      <c r="G18" s="82"/>
    </row>
    <row r="19" spans="1:7" s="83" customFormat="1" x14ac:dyDescent="0.25">
      <c r="A19" s="84" t="s">
        <v>201</v>
      </c>
      <c r="B19" s="85" t="str">
        <f>'Regional Variance Factor'!B7</f>
        <v>-</v>
      </c>
      <c r="C19" s="82"/>
      <c r="D19" s="86" t="str">
        <f>IF((B19&lt;&gt;"-"),((E16*B19)-E16),"Select County")</f>
        <v>Select County</v>
      </c>
      <c r="E19" s="88"/>
      <c r="F19" s="81"/>
      <c r="G19" s="87"/>
    </row>
    <row r="20" spans="1:7" x14ac:dyDescent="0.25">
      <c r="A20" s="24"/>
      <c r="B20" s="24"/>
      <c r="C20" s="24"/>
      <c r="D20" s="24"/>
      <c r="F20" s="24"/>
    </row>
    <row r="21" spans="1:7" ht="13" x14ac:dyDescent="0.3">
      <c r="A21" s="30" t="s">
        <v>67</v>
      </c>
      <c r="B21" s="25" t="str">
        <f>D21</f>
        <v>Select County</v>
      </c>
      <c r="D21" s="6" t="str">
        <f>IF((B19&lt;&gt;"-"),E16+D19,"Select County")</f>
        <v>Select County</v>
      </c>
      <c r="F21" s="24"/>
    </row>
    <row r="22" spans="1:7" x14ac:dyDescent="0.25">
      <c r="A22" s="24"/>
      <c r="B22" s="24"/>
      <c r="C22" s="24"/>
      <c r="D22" s="24"/>
      <c r="F22" s="24"/>
    </row>
    <row r="23" spans="1:7" ht="13" x14ac:dyDescent="0.3">
      <c r="A23" s="30" t="s">
        <v>50</v>
      </c>
      <c r="B23" s="47" t="str">
        <f>IF((B19&lt;&gt;"-"),ROUND(B21/4,4),"Select County")</f>
        <v>Select County</v>
      </c>
      <c r="C23" s="24"/>
      <c r="D23" s="24"/>
      <c r="F23" s="24"/>
    </row>
    <row r="24" spans="1:7" ht="15.75" customHeight="1" x14ac:dyDescent="0.25"/>
    <row r="25" spans="1:7" s="105" customFormat="1" ht="13" hidden="1" x14ac:dyDescent="0.3">
      <c r="A25" s="103" t="s">
        <v>64</v>
      </c>
      <c r="B25" s="104">
        <v>1</v>
      </c>
      <c r="E25" s="106"/>
    </row>
    <row r="26" spans="1:7" s="105" customFormat="1" hidden="1" x14ac:dyDescent="0.25">
      <c r="A26" s="107" t="s">
        <v>65</v>
      </c>
      <c r="B26" s="108" t="str">
        <f>IF((B19&lt;&gt;"-"),B33-B21,"-")</f>
        <v>-</v>
      </c>
      <c r="D26" s="109"/>
      <c r="E26" s="106"/>
    </row>
    <row r="27" spans="1:7" s="105" customFormat="1" hidden="1" x14ac:dyDescent="0.25">
      <c r="A27" s="107" t="s">
        <v>66</v>
      </c>
      <c r="B27" s="108" t="str">
        <f>IF((B19&lt;&gt;"-"),B34-B23,"-")</f>
        <v>-</v>
      </c>
      <c r="D27" s="109"/>
      <c r="E27" s="106"/>
    </row>
    <row r="28" spans="1:7" s="105" customFormat="1" hidden="1" x14ac:dyDescent="0.25">
      <c r="A28" s="117"/>
      <c r="B28" s="118"/>
      <c r="D28" s="109"/>
      <c r="E28" s="106"/>
    </row>
    <row r="29" spans="1:7" s="105" customFormat="1" ht="13" x14ac:dyDescent="0.3">
      <c r="A29" s="120" t="s">
        <v>249</v>
      </c>
      <c r="B29" s="4"/>
      <c r="D29" s="109"/>
      <c r="E29" s="106"/>
    </row>
    <row r="30" spans="1:7" s="105" customFormat="1" x14ac:dyDescent="0.25">
      <c r="A30" s="55" t="s">
        <v>249</v>
      </c>
      <c r="B30" s="119" t="str">
        <f>'Direct Staffing'!$D$31</f>
        <v>Face to Face 1:1</v>
      </c>
      <c r="D30" s="109"/>
      <c r="E30" s="106"/>
    </row>
    <row r="31" spans="1:7" s="105" customFormat="1" x14ac:dyDescent="0.25">
      <c r="E31" s="106"/>
    </row>
    <row r="32" spans="1:7" ht="13" x14ac:dyDescent="0.3">
      <c r="A32" s="7" t="s">
        <v>217</v>
      </c>
    </row>
    <row r="33" spans="1:4" x14ac:dyDescent="0.25">
      <c r="A33" s="55" t="s">
        <v>74</v>
      </c>
      <c r="B33" s="61" t="str">
        <f>IF((B19&lt;&gt;"-"),ROUND(B25*B21,4),"Select County")</f>
        <v>Select County</v>
      </c>
    </row>
    <row r="34" spans="1:4" x14ac:dyDescent="0.25">
      <c r="A34" s="55" t="s">
        <v>75</v>
      </c>
      <c r="B34" s="61" t="str">
        <f>IF((B19&lt;&gt;"-"),ROUND(B25*B23,4),"Select County")</f>
        <v>Select County</v>
      </c>
    </row>
    <row r="36" spans="1:4" ht="13" hidden="1" x14ac:dyDescent="0.3">
      <c r="A36" s="7" t="s">
        <v>76</v>
      </c>
      <c r="B36" s="63">
        <v>0.01</v>
      </c>
    </row>
    <row r="37" spans="1:4" hidden="1" x14ac:dyDescent="0.25">
      <c r="A37" s="55" t="s">
        <v>79</v>
      </c>
      <c r="B37" s="60" t="str">
        <f>IF((B19&lt;&gt;"-"),B33*B36,"-")</f>
        <v>-</v>
      </c>
      <c r="D37" s="28"/>
    </row>
    <row r="38" spans="1:4" hidden="1" x14ac:dyDescent="0.25">
      <c r="A38" s="55" t="s">
        <v>80</v>
      </c>
      <c r="B38" s="60" t="str">
        <f>IF((B19&lt;&gt;"-"),B34*B36,"-")</f>
        <v>-</v>
      </c>
      <c r="D38" s="28"/>
    </row>
    <row r="39" spans="1:4" hidden="1" x14ac:dyDescent="0.25"/>
    <row r="40" spans="1:4" ht="13" hidden="1" x14ac:dyDescent="0.3">
      <c r="A40" s="7" t="s">
        <v>83</v>
      </c>
    </row>
    <row r="41" spans="1:4" hidden="1" x14ac:dyDescent="0.25">
      <c r="A41" s="55" t="s">
        <v>77</v>
      </c>
      <c r="B41" s="61" t="str">
        <f>IF((B19&lt;&gt;"-"),B33+B37,"-")</f>
        <v>-</v>
      </c>
    </row>
    <row r="42" spans="1:4" hidden="1" x14ac:dyDescent="0.25">
      <c r="A42" s="55" t="s">
        <v>78</v>
      </c>
      <c r="B42" s="61" t="str">
        <f>IF((B19&lt;&gt;"-"),B34+B38,"-")</f>
        <v>-</v>
      </c>
    </row>
    <row r="43" spans="1:4" hidden="1" x14ac:dyDescent="0.25"/>
    <row r="44" spans="1:4" ht="13" hidden="1" x14ac:dyDescent="0.3">
      <c r="A44" s="7" t="s">
        <v>82</v>
      </c>
      <c r="B44" s="63">
        <v>0.05</v>
      </c>
    </row>
    <row r="45" spans="1:4" hidden="1" x14ac:dyDescent="0.25">
      <c r="A45" s="55" t="s">
        <v>79</v>
      </c>
      <c r="B45" s="60" t="str">
        <f>IF((B19&lt;&gt;"-"),B41*B44,"-")</f>
        <v>-</v>
      </c>
      <c r="D45" s="28"/>
    </row>
    <row r="46" spans="1:4" hidden="1" x14ac:dyDescent="0.25">
      <c r="A46" s="55" t="s">
        <v>80</v>
      </c>
      <c r="B46" s="60" t="str">
        <f>IF((B19&lt;&gt;"-"),B42*B44,"-")</f>
        <v>-</v>
      </c>
      <c r="D46" s="28"/>
    </row>
    <row r="47" spans="1:4" hidden="1" x14ac:dyDescent="0.25"/>
    <row r="48" spans="1:4" ht="13" hidden="1" x14ac:dyDescent="0.3">
      <c r="A48" s="7" t="s">
        <v>84</v>
      </c>
    </row>
    <row r="49" spans="1:4" hidden="1" x14ac:dyDescent="0.25">
      <c r="A49" s="55" t="s">
        <v>77</v>
      </c>
      <c r="B49" s="61" t="str">
        <f>IF((B19&lt;&gt;"-"),B41+B45,"-")</f>
        <v>-</v>
      </c>
    </row>
    <row r="50" spans="1:4" hidden="1" x14ac:dyDescent="0.25">
      <c r="A50" s="55" t="s">
        <v>78</v>
      </c>
      <c r="B50" s="61" t="str">
        <f>IF((B19&lt;&gt;"-"),B42+B46,"-")</f>
        <v>-</v>
      </c>
    </row>
    <row r="51" spans="1:4" hidden="1" x14ac:dyDescent="0.25"/>
    <row r="52" spans="1:4" ht="13" hidden="1" x14ac:dyDescent="0.3">
      <c r="A52" s="7" t="s">
        <v>90</v>
      </c>
      <c r="B52" s="63">
        <v>0.01</v>
      </c>
    </row>
    <row r="53" spans="1:4" hidden="1" x14ac:dyDescent="0.25">
      <c r="A53" s="55" t="s">
        <v>79</v>
      </c>
      <c r="B53" s="60" t="str">
        <f>IF((B19&lt;&gt;"-"),B49*B52,"-")</f>
        <v>-</v>
      </c>
      <c r="D53" s="28"/>
    </row>
    <row r="54" spans="1:4" hidden="1" x14ac:dyDescent="0.25">
      <c r="A54" s="55" t="s">
        <v>80</v>
      </c>
      <c r="B54" s="60" t="str">
        <f>IF((B19&lt;&gt;"-"),B50*B52,"-")</f>
        <v>-</v>
      </c>
      <c r="D54" s="28"/>
    </row>
    <row r="55" spans="1:4" hidden="1" x14ac:dyDescent="0.25"/>
    <row r="56" spans="1:4" ht="13" hidden="1" x14ac:dyDescent="0.3">
      <c r="A56" s="7" t="s">
        <v>91</v>
      </c>
    </row>
    <row r="57" spans="1:4" hidden="1" x14ac:dyDescent="0.25">
      <c r="A57" s="55" t="s">
        <v>77</v>
      </c>
      <c r="B57" s="61" t="str">
        <f>IF((B19&lt;&gt;"-"),B49+B53,"Select County")</f>
        <v>Select County</v>
      </c>
    </row>
    <row r="58" spans="1:4" hidden="1" x14ac:dyDescent="0.25">
      <c r="A58" s="55" t="s">
        <v>78</v>
      </c>
      <c r="B58" s="61" t="str">
        <f>IF((B19&lt;&gt;"-"),B50+B54,"Select County")</f>
        <v>Select County</v>
      </c>
    </row>
  </sheetData>
  <sheetProtection password="C10A" sheet="1"/>
  <phoneticPr fontId="2" type="noConversion"/>
  <dataValidations xWindow="554" yWindow="66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15 Minute Budget Neutrality formula is 15 Minute  Rate times Budget Neutrality Rate" sqref="B27:B28"/>
    <dataValidation allowBlank="1" showInputMessage="1" showErrorMessage="1" prompt="Hourly Budget Neutrality formula is Hourly Rate times Budget Neutrality Rate" sqref="B26"/>
    <dataValidation allowBlank="1" showInputMessage="1" showErrorMessage="1" prompt="Budget Neutrality Rate" sqref="B25 B1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Hourly Cost of Living Adjustment formula is Original Total Hourly Rate mutliplied by COLA" sqref="B53 B37 B45"/>
    <dataValidation allowBlank="1" showInputMessage="1" showErrorMessage="1" prompt="15 Minute Cost of Living Adjustment formula is Original Total Hourly Rate multiplied by COLA" sqref="B38 B54 B46"/>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Nature of Service formula is equal to Nature of Service from Direct Staffing sheet" sqref="B3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5"/>
  <sheetViews>
    <sheetView workbookViewId="0">
      <selection activeCell="A4" sqref="A4:IV15"/>
    </sheetView>
  </sheetViews>
  <sheetFormatPr defaultRowHeight="12.5" x14ac:dyDescent="0.25"/>
  <cols>
    <col min="2" max="2" width="50.7265625" customWidth="1"/>
  </cols>
  <sheetData>
    <row r="4" spans="1:3" hidden="1" x14ac:dyDescent="0.25">
      <c r="A4" t="s">
        <v>70</v>
      </c>
      <c r="B4" t="s">
        <v>71</v>
      </c>
    </row>
    <row r="5" spans="1:3" ht="25" hidden="1" x14ac:dyDescent="0.25">
      <c r="A5" s="64">
        <v>41689</v>
      </c>
      <c r="B5" s="65" t="s">
        <v>72</v>
      </c>
      <c r="C5" t="s">
        <v>87</v>
      </c>
    </row>
    <row r="6" spans="1:3" hidden="1" x14ac:dyDescent="0.25">
      <c r="A6" s="64">
        <v>41709</v>
      </c>
      <c r="B6" t="s">
        <v>73</v>
      </c>
      <c r="C6" t="s">
        <v>88</v>
      </c>
    </row>
    <row r="7" spans="1:3" hidden="1" x14ac:dyDescent="0.25">
      <c r="A7" s="64">
        <v>41808</v>
      </c>
      <c r="B7" t="s">
        <v>81</v>
      </c>
      <c r="C7" t="s">
        <v>89</v>
      </c>
    </row>
    <row r="8" spans="1:3" hidden="1" x14ac:dyDescent="0.25">
      <c r="A8" s="64">
        <v>42164</v>
      </c>
      <c r="B8" s="65" t="s">
        <v>85</v>
      </c>
      <c r="C8" t="s">
        <v>86</v>
      </c>
    </row>
    <row r="9" spans="1:3" hidden="1" x14ac:dyDescent="0.25">
      <c r="A9" s="64">
        <v>42887</v>
      </c>
      <c r="B9" s="93" t="s">
        <v>202</v>
      </c>
      <c r="C9" s="94" t="s">
        <v>203</v>
      </c>
    </row>
    <row r="10" spans="1:3" hidden="1" x14ac:dyDescent="0.25">
      <c r="A10" s="64">
        <v>43282</v>
      </c>
      <c r="B10" s="93" t="s">
        <v>218</v>
      </c>
      <c r="C10" s="94" t="s">
        <v>219</v>
      </c>
    </row>
    <row r="11" spans="1:3" hidden="1" x14ac:dyDescent="0.25">
      <c r="A11" s="64">
        <v>43466</v>
      </c>
      <c r="B11" s="93" t="s">
        <v>220</v>
      </c>
      <c r="C11" s="94" t="s">
        <v>221</v>
      </c>
    </row>
    <row r="12" spans="1:3" hidden="1" x14ac:dyDescent="0.25">
      <c r="A12" s="64">
        <v>43831</v>
      </c>
      <c r="B12" s="93" t="s">
        <v>223</v>
      </c>
      <c r="C12" s="94" t="s">
        <v>222</v>
      </c>
    </row>
    <row r="13" spans="1:3" hidden="1" x14ac:dyDescent="0.25">
      <c r="A13" s="64">
        <v>43831</v>
      </c>
      <c r="B13" s="94" t="s">
        <v>225</v>
      </c>
      <c r="C13" s="94" t="s">
        <v>224</v>
      </c>
    </row>
    <row r="14" spans="1:3" hidden="1" x14ac:dyDescent="0.25">
      <c r="A14" s="64">
        <v>44197</v>
      </c>
      <c r="B14" s="93" t="s">
        <v>242</v>
      </c>
      <c r="C14" s="94" t="s">
        <v>243</v>
      </c>
    </row>
    <row r="15" spans="1:3" hidden="1" x14ac:dyDescent="0.25">
      <c r="A15" s="64">
        <v>44378</v>
      </c>
      <c r="B15" s="93" t="s">
        <v>242</v>
      </c>
      <c r="C15" s="94" t="s">
        <v>244</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F85B55A-8A06-4D28-AE6C-1C711D2E1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55D00-1DA8-41E1-9439-97450781C67E}">
  <ds:schemaRefs>
    <ds:schemaRef ds:uri="http://schemas.microsoft.com/sharepoint/events"/>
  </ds:schemaRefs>
</ds:datastoreItem>
</file>

<file path=customXml/itemProps3.xml><?xml version="1.0" encoding="utf-8"?>
<ds:datastoreItem xmlns:ds="http://schemas.openxmlformats.org/officeDocument/2006/customXml" ds:itemID="{7A1F88FE-7928-4169-B7E9-4C5DDF5519AF}">
  <ds:schemaRef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0cdeeaad-74a8-4021-893f-c7b31297a14c"/>
    <ds:schemaRef ds:uri="http://purl.org/dc/terms/"/>
    <ds:schemaRef ds:uri="http://schemas.openxmlformats.org/package/2006/metadata/core-properties"/>
    <ds:schemaRef ds:uri="39dc04e4-1dc7-4207-b25c-d7db9724c689"/>
    <ds:schemaRef ds:uri="http://www.w3.org/XML/1998/namespace"/>
  </ds:schemaRefs>
</ds:datastoreItem>
</file>

<file path=customXml/itemProps4.xml><?xml version="1.0" encoding="utf-8"?>
<ds:datastoreItem xmlns:ds="http://schemas.openxmlformats.org/officeDocument/2006/customXml" ds:itemID="{1DF83ED9-F206-46E2-970A-2DC596A6E072}">
  <ds:schemaRefs>
    <ds:schemaRef ds:uri="http://schemas.microsoft.com/sharepoint/v3/contenttype/forms"/>
  </ds:schemaRefs>
</ds:datastoreItem>
</file>

<file path=customXml/itemProps5.xml><?xml version="1.0" encoding="utf-8"?>
<ds:datastoreItem xmlns:ds="http://schemas.openxmlformats.org/officeDocument/2006/customXml" ds:itemID="{09885D86-7C5F-4FF0-B6F8-D9E58DD25E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Positive Supports v12</dc:title>
  <dc:creator>pwmfb67</dc:creator>
  <cp:lastModifiedBy>Lawson, Angie</cp:lastModifiedBy>
  <cp:lastPrinted>2013-02-20T15:53:50Z</cp:lastPrinted>
  <dcterms:created xsi:type="dcterms:W3CDTF">2009-10-20T14:58:44Z</dcterms:created>
  <dcterms:modified xsi:type="dcterms:W3CDTF">2021-07-02T14:11:36Z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