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62913"/>
</workbook>
</file>

<file path=xl/calcChain.xml><?xml version="1.0" encoding="utf-8"?>
<calcChain xmlns="http://schemas.openxmlformats.org/spreadsheetml/2006/main">
  <c r="C6" i="10" l="1"/>
  <c r="C10" i="10" s="1"/>
  <c r="E10" i="10" s="1"/>
  <c r="B7" i="13"/>
  <c r="B19" i="9"/>
  <c r="B5" i="13"/>
  <c r="D18" i="10"/>
  <c r="E18" i="10" s="1"/>
  <c r="F18" i="10" s="1"/>
  <c r="E14" i="10"/>
  <c r="F14" i="10" s="1"/>
  <c r="E13" i="6"/>
  <c r="B16" i="9"/>
  <c r="C19" i="3"/>
  <c r="B10" i="9"/>
  <c r="B7" i="9"/>
  <c r="B13" i="9"/>
  <c r="D19" i="9"/>
  <c r="D23" i="9"/>
  <c r="F15" i="9" s="1"/>
  <c r="F21" i="9" s="1"/>
  <c r="F23" i="9" s="1"/>
  <c r="B23" i="9"/>
  <c r="B21" i="9"/>
  <c r="D23" i="10" l="1"/>
  <c r="C26" i="10" s="1"/>
  <c r="B4" i="9" s="1"/>
  <c r="D4" i="9" s="1"/>
  <c r="D7" i="9" l="1"/>
  <c r="D10" i="9" s="1"/>
  <c r="D13" i="9" l="1"/>
  <c r="E16" i="9" s="1"/>
  <c r="D16" i="9" s="1"/>
</calcChain>
</file>

<file path=xl/sharedStrings.xml><?xml version="1.0" encoding="utf-8"?>
<sst xmlns="http://schemas.openxmlformats.org/spreadsheetml/2006/main" count="322" uniqueCount="229">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</sst>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9">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10" fontId="1" fillId="3" borderId="1" xfId="5" applyNumberFormat="1"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10" fontId="5" fillId="3" borderId="1" xfId="2" applyNumberFormat="1" applyFont="1" applyFill="1" applyBorder="1" applyAlignment="1">
      <alignment vertical="top"/>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44" fontId="1" fillId="0" borderId="1" xfId="2" applyFont="1" applyFill="1" applyBorder="1" applyAlignment="1">
      <alignment horizontal="center" vertical="top"/>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activeCell="A4" sqref="A4:B4"/>
    </sheetView>
  </sheetViews>
  <sheetFormatPr defaultColWidth="9.1796875" defaultRowHeight="12.5" x14ac:dyDescent="0.25"/>
  <cols>
    <col min="1" max="1" width="25.26953125" style="3" customWidth="1"/>
    <col min="2" max="2" width="11.1796875" style="6" customWidth="1"/>
    <col min="3" max="3" width="14.453125" style="6" bestFit="1" customWidth="1"/>
    <col min="4" max="4" width="19.453125" style="9" customWidth="1"/>
    <col min="5" max="5" width="19" style="9" customWidth="1"/>
    <col min="6" max="6" width="19.26953125" style="58" customWidth="1"/>
    <col min="7" max="7" width="16.26953125" style="56" customWidth="1"/>
    <col min="8" max="8" width="0" style="3" hidden="1" customWidth="1"/>
    <col min="9" max="9" width="9.1796875" style="3" hidden="1" customWidth="1"/>
    <col min="10" max="10" width="0" style="3" hidden="1" customWidth="1"/>
    <col min="11" max="16384" width="9.1796875" style="3"/>
  </cols>
  <sheetData>
    <row r="1" spans="1:8" ht="15" customHeight="1" x14ac:dyDescent="0.35">
      <c r="A1" s="52" t="s">
        <v>12</v>
      </c>
      <c r="B1" s="52"/>
      <c r="C1" s="24"/>
      <c r="D1" s="24"/>
      <c r="E1" s="24"/>
      <c r="F1" s="56"/>
      <c r="H1" s="24"/>
    </row>
    <row r="2" spans="1:8" ht="15" customHeight="1" x14ac:dyDescent="0.35">
      <c r="A2" s="52"/>
      <c r="B2" s="52"/>
      <c r="C2" s="24"/>
      <c r="D2" s="24"/>
      <c r="E2" s="24"/>
      <c r="F2" s="56"/>
      <c r="H2" s="24"/>
    </row>
    <row r="3" spans="1:8" ht="15" customHeight="1" x14ac:dyDescent="0.3">
      <c r="A3" s="102" t="s">
        <v>216</v>
      </c>
      <c r="B3" s="102"/>
      <c r="C3" s="102"/>
      <c r="D3" s="24"/>
      <c r="E3" s="24"/>
      <c r="F3" s="56"/>
      <c r="H3" s="24"/>
    </row>
    <row r="4" spans="1:8" ht="15" customHeight="1" x14ac:dyDescent="0.25">
      <c r="A4" s="121" t="s">
        <v>217</v>
      </c>
      <c r="B4" s="122"/>
      <c r="C4" s="153">
        <v>18.87</v>
      </c>
      <c r="D4" s="24"/>
      <c r="E4" s="24"/>
      <c r="F4" s="56"/>
      <c r="H4" s="24"/>
    </row>
    <row r="5" spans="1:8" ht="15" customHeight="1" x14ac:dyDescent="0.25">
      <c r="A5" s="121" t="s">
        <v>218</v>
      </c>
      <c r="B5" s="122"/>
      <c r="C5" s="103">
        <v>4.7E-2</v>
      </c>
      <c r="D5" s="24"/>
      <c r="E5" s="24"/>
      <c r="F5" s="56"/>
      <c r="H5" s="24"/>
    </row>
    <row r="6" spans="1:8" x14ac:dyDescent="0.25">
      <c r="A6" s="123" t="s">
        <v>215</v>
      </c>
      <c r="B6" s="124"/>
      <c r="C6" s="154">
        <f>ROUND(C4*C5+C4,2)</f>
        <v>19.760000000000002</v>
      </c>
      <c r="D6" s="56"/>
      <c r="E6" s="56"/>
      <c r="F6" s="56"/>
      <c r="H6" s="24"/>
    </row>
    <row r="7" spans="1:8" s="107" customFormat="1" x14ac:dyDescent="0.25">
      <c r="A7" s="104"/>
      <c r="B7" s="104"/>
      <c r="C7" s="105"/>
      <c r="D7" s="56"/>
      <c r="E7" s="56"/>
      <c r="F7" s="56"/>
      <c r="G7" s="56"/>
      <c r="H7" s="106"/>
    </row>
    <row r="8" spans="1:8" ht="13" x14ac:dyDescent="0.3">
      <c r="A8" s="7" t="s">
        <v>220</v>
      </c>
      <c r="B8" s="7"/>
      <c r="C8" s="8"/>
      <c r="D8" s="56"/>
      <c r="E8" s="56"/>
      <c r="F8" s="56"/>
      <c r="H8" s="24"/>
    </row>
    <row r="9" spans="1:8" x14ac:dyDescent="0.25">
      <c r="A9" s="111" t="s">
        <v>0</v>
      </c>
      <c r="B9" s="111"/>
      <c r="C9" s="5" t="s">
        <v>219</v>
      </c>
      <c r="D9" s="59" t="s">
        <v>66</v>
      </c>
      <c r="E9" s="60" t="s">
        <v>67</v>
      </c>
      <c r="F9" s="56"/>
      <c r="G9" s="3"/>
    </row>
    <row r="10" spans="1:8" x14ac:dyDescent="0.25">
      <c r="A10" s="112" t="s">
        <v>75</v>
      </c>
      <c r="B10" s="113"/>
      <c r="C10" s="39">
        <f>$C$6</f>
        <v>19.760000000000002</v>
      </c>
      <c r="D10" s="61">
        <v>6</v>
      </c>
      <c r="E10" s="62">
        <f>C10*D10</f>
        <v>118.56</v>
      </c>
      <c r="F10" s="56"/>
      <c r="G10" s="3"/>
    </row>
    <row r="11" spans="1:8" x14ac:dyDescent="0.25">
      <c r="A11" s="24"/>
      <c r="B11" s="24"/>
      <c r="C11" s="24"/>
      <c r="D11" s="24"/>
      <c r="E11" s="24"/>
      <c r="F11" s="56"/>
      <c r="H11" s="24"/>
    </row>
    <row r="12" spans="1:8" ht="13" x14ac:dyDescent="0.3">
      <c r="A12" s="7" t="s">
        <v>221</v>
      </c>
      <c r="B12" s="24"/>
      <c r="C12" s="24"/>
      <c r="D12" s="24"/>
      <c r="E12" s="24"/>
      <c r="F12" s="56"/>
      <c r="H12" s="24"/>
    </row>
    <row r="13" spans="1:8" ht="18" customHeight="1" x14ac:dyDescent="0.25">
      <c r="A13" s="16" t="s">
        <v>51</v>
      </c>
      <c r="B13" s="63"/>
      <c r="C13" s="64" t="s">
        <v>58</v>
      </c>
      <c r="D13" s="65" t="s">
        <v>52</v>
      </c>
      <c r="E13" s="47" t="s">
        <v>68</v>
      </c>
      <c r="F13" s="47" t="s">
        <v>69</v>
      </c>
      <c r="H13" s="24"/>
    </row>
    <row r="14" spans="1:8" x14ac:dyDescent="0.25">
      <c r="A14" s="114" t="s">
        <v>76</v>
      </c>
      <c r="B14" s="115"/>
      <c r="C14" s="155">
        <v>21.13</v>
      </c>
      <c r="D14" s="42">
        <v>0.11</v>
      </c>
      <c r="E14" s="61">
        <f>D10*D14</f>
        <v>0.66</v>
      </c>
      <c r="F14" s="39">
        <f>C14*E14</f>
        <v>13.9458</v>
      </c>
      <c r="G14" s="57"/>
      <c r="H14" s="24"/>
    </row>
    <row r="15" spans="1:8" x14ac:dyDescent="0.25">
      <c r="A15" s="24"/>
      <c r="B15" s="24"/>
      <c r="C15" s="24"/>
      <c r="D15" s="24"/>
      <c r="E15" s="24"/>
      <c r="F15" s="56"/>
      <c r="H15" s="24"/>
    </row>
    <row r="16" spans="1:8" ht="13" x14ac:dyDescent="0.3">
      <c r="A16" s="35" t="s">
        <v>222</v>
      </c>
      <c r="B16" s="43"/>
      <c r="C16" s="44"/>
      <c r="D16" s="45"/>
      <c r="E16" s="24"/>
      <c r="F16" s="56"/>
      <c r="H16" s="24"/>
    </row>
    <row r="17" spans="1:9" ht="25" x14ac:dyDescent="0.25">
      <c r="A17" s="46" t="s">
        <v>53</v>
      </c>
      <c r="B17" s="5" t="s">
        <v>54</v>
      </c>
      <c r="C17" s="47" t="s">
        <v>55</v>
      </c>
      <c r="D17" s="47" t="s">
        <v>72</v>
      </c>
      <c r="E17" s="46" t="s">
        <v>73</v>
      </c>
      <c r="F17" s="47" t="s">
        <v>74</v>
      </c>
      <c r="H17" s="24"/>
    </row>
    <row r="18" spans="1:9" x14ac:dyDescent="0.25">
      <c r="A18" s="48" t="s">
        <v>56</v>
      </c>
      <c r="B18" s="49">
        <v>0</v>
      </c>
      <c r="C18" s="117">
        <v>0</v>
      </c>
      <c r="D18" s="119">
        <f>IF(C18&gt;0,D10,0)</f>
        <v>0</v>
      </c>
      <c r="E18" s="116">
        <f>C18*D18</f>
        <v>0</v>
      </c>
      <c r="F18" s="116">
        <f>E18</f>
        <v>0</v>
      </c>
      <c r="H18" s="24"/>
    </row>
    <row r="19" spans="1:9" x14ac:dyDescent="0.25">
      <c r="A19" s="48" t="s">
        <v>57</v>
      </c>
      <c r="B19" s="50">
        <v>2.5</v>
      </c>
      <c r="C19" s="118"/>
      <c r="D19" s="120"/>
      <c r="E19" s="116"/>
      <c r="F19" s="116"/>
      <c r="H19" s="24"/>
    </row>
    <row r="20" spans="1:9" x14ac:dyDescent="0.25">
      <c r="A20" s="24"/>
      <c r="B20" s="24"/>
      <c r="C20" s="24"/>
      <c r="D20" s="24"/>
      <c r="E20" s="24"/>
      <c r="F20" s="56"/>
      <c r="H20" s="24"/>
    </row>
    <row r="21" spans="1:9" ht="13" x14ac:dyDescent="0.3">
      <c r="A21" s="7" t="s">
        <v>223</v>
      </c>
      <c r="B21" s="3"/>
      <c r="C21" s="3"/>
      <c r="D21" s="3"/>
      <c r="E21" s="3"/>
      <c r="F21" s="56"/>
      <c r="H21" s="24"/>
    </row>
    <row r="22" spans="1:9" x14ac:dyDescent="0.25">
      <c r="A22" s="16" t="s">
        <v>41</v>
      </c>
      <c r="B22" s="17"/>
      <c r="C22" s="17"/>
      <c r="D22" s="1" t="s">
        <v>11</v>
      </c>
      <c r="E22" s="24"/>
      <c r="F22" s="56"/>
      <c r="H22" s="24"/>
    </row>
    <row r="23" spans="1:9" x14ac:dyDescent="0.25">
      <c r="A23" s="114" t="s">
        <v>22</v>
      </c>
      <c r="B23" s="115"/>
      <c r="C23" s="33">
        <v>8.7099999999999997E-2</v>
      </c>
      <c r="D23" s="22">
        <f>C23*(E10+F14+F18)</f>
        <v>11.541255179999999</v>
      </c>
      <c r="E23" s="24"/>
      <c r="F23" s="56"/>
      <c r="H23" s="24"/>
    </row>
    <row r="24" spans="1:9" x14ac:dyDescent="0.25">
      <c r="A24" s="24"/>
      <c r="B24" s="24"/>
      <c r="C24" s="24"/>
      <c r="D24" s="24"/>
      <c r="E24" s="24"/>
      <c r="F24" s="56"/>
      <c r="H24" s="24"/>
    </row>
    <row r="25" spans="1:9" ht="13" x14ac:dyDescent="0.3">
      <c r="A25" s="7" t="s">
        <v>224</v>
      </c>
      <c r="B25" s="3"/>
      <c r="C25" s="3"/>
      <c r="D25" s="24"/>
      <c r="E25" s="24"/>
      <c r="F25" s="56"/>
      <c r="H25" s="24"/>
    </row>
    <row r="26" spans="1:9" x14ac:dyDescent="0.25">
      <c r="A26" s="109" t="s">
        <v>17</v>
      </c>
      <c r="B26" s="110"/>
      <c r="C26" s="23">
        <f>E10+F14+F18+D23</f>
        <v>144.04705518</v>
      </c>
      <c r="D26" s="24"/>
      <c r="E26" s="24"/>
      <c r="F26" s="56"/>
      <c r="H26" s="24"/>
    </row>
    <row r="27" spans="1:9" ht="19.5" customHeight="1" x14ac:dyDescent="0.25">
      <c r="A27" s="24"/>
      <c r="B27" s="24"/>
      <c r="C27" s="24"/>
      <c r="D27" s="24"/>
      <c r="E27" s="24"/>
      <c r="F27" s="56"/>
      <c r="H27" s="24"/>
    </row>
    <row r="28" spans="1:9" x14ac:dyDescent="0.25">
      <c r="I28" s="51" t="s">
        <v>61</v>
      </c>
    </row>
  </sheetData>
  <sheetProtection algorithmName="SHA-512" hashValue="uYTozm/Dyrk5795czQ9mQqYG66QSClmNxCCHGrIHpSohz4kO1iYzxTzGtLnmBvaTXzObFSgsHkF0WC39gZlZ6w==" saltValue="DaeKQFZxEfaxWP27Wtpgew==" spinCount="100000" sheet="1" formatCells="0" formatColumns="0" formatRows="0" insertColumns="0" insertRows="0" insertHyperlinks="0" deleteColumns="0" deleteRows="0" sort="0" autoFilter="0" pivotTables="0"/>
  <mergeCells count="12">
    <mergeCell ref="A4:B4"/>
    <mergeCell ref="A5:B5"/>
    <mergeCell ref="A6:B6"/>
    <mergeCell ref="E18:E19"/>
    <mergeCell ref="A23:B23"/>
    <mergeCell ref="A26:B26"/>
    <mergeCell ref="A9:B9"/>
    <mergeCell ref="A10:B10"/>
    <mergeCell ref="A14:B14"/>
    <mergeCell ref="F18:F19"/>
    <mergeCell ref="C18:C19"/>
    <mergeCell ref="D18:D19"/>
  </mergeCells>
  <phoneticPr fontId="2" type="noConversion"/>
  <dataValidations xWindow="709" yWindow="410" count="18">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allowBlank="1" showInputMessage="1" showErrorMessage="1" prompt="Direct Staff Total Cost per Day formula is Wage times Hours per Day" sqref="E10"/>
    <dataValidation allowBlank="1" showInputMessage="1" showErrorMessage="1" prompt="Direct Staff Hours per Day" sqref="D10"/>
    <dataValidation allowBlank="1" showInputMessage="1" showErrorMessage="1" prompt="Supervision Total Cost per Day formula is (Supervision Wage times Supervision Hours per Day) divided by last digit of Staffing Ratio" sqref="F14"/>
    <dataValidation allowBlank="1" showInputMessage="1" showErrorMessage="1" prompt="Supervision Hours per Day formula is equal to Direct Staff Hours per Day times Supervision Percent" sqref="E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Staffing Customization Amount perDay formula is equal to Total Cost per Day" sqref="F18:F19"/>
    <dataValidation allowBlank="1" showInputMessage="1" showErrorMessage="1" prompt="Staffing Customization Total Cost per Day formula is Add-on Amount times Staffing Customization Total Hours per Day" sqref="E18:E19"/>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2" sqref="B12"/>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2" t="s">
        <v>34</v>
      </c>
      <c r="B1" s="52"/>
      <c r="C1" s="52"/>
      <c r="D1" s="24"/>
      <c r="E1" s="24"/>
    </row>
    <row r="2" spans="1:5" x14ac:dyDescent="0.25">
      <c r="A2" s="24"/>
      <c r="B2" s="24"/>
      <c r="C2" s="24"/>
      <c r="D2" s="24"/>
      <c r="E2" s="24"/>
    </row>
    <row r="3" spans="1:5" ht="13" x14ac:dyDescent="0.3">
      <c r="A3" s="7" t="s">
        <v>35</v>
      </c>
      <c r="C3" s="24"/>
      <c r="D3" s="24"/>
      <c r="E3" s="24"/>
    </row>
    <row r="4" spans="1:5" x14ac:dyDescent="0.25">
      <c r="A4" s="125" t="s">
        <v>36</v>
      </c>
      <c r="B4" s="126"/>
      <c r="C4" s="127"/>
      <c r="D4" s="24"/>
      <c r="E4" s="24"/>
    </row>
    <row r="5" spans="1:5" ht="39.75" customHeight="1" x14ac:dyDescent="0.25">
      <c r="A5" s="130" t="s">
        <v>71</v>
      </c>
      <c r="B5" s="131"/>
      <c r="C5" s="132"/>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28" t="s">
        <v>31</v>
      </c>
      <c r="B10" s="129"/>
      <c r="C10" s="31">
        <v>0.155</v>
      </c>
      <c r="D10" s="24"/>
      <c r="E10" s="24"/>
    </row>
    <row r="11" spans="1:5" x14ac:dyDescent="0.25">
      <c r="A11" s="24"/>
      <c r="B11" s="24"/>
      <c r="C11" s="24"/>
      <c r="D11" s="24"/>
      <c r="E11" s="24"/>
    </row>
    <row r="12" spans="1:5" x14ac:dyDescent="0.25">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2" zoomScale="125" workbookViewId="0">
      <selection activeCell="D5" sqref="D5"/>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2" t="s">
        <v>23</v>
      </c>
      <c r="B1" s="52"/>
      <c r="C1" s="52"/>
      <c r="D1" s="52"/>
      <c r="E1" s="24"/>
    </row>
    <row r="2" spans="1:5" x14ac:dyDescent="0.25">
      <c r="A2" s="24"/>
      <c r="B2" s="24"/>
      <c r="C2" s="24"/>
      <c r="D2" s="24"/>
      <c r="E2" s="24"/>
    </row>
    <row r="3" spans="1:5" ht="13" x14ac:dyDescent="0.3">
      <c r="A3" s="7" t="s">
        <v>15</v>
      </c>
      <c r="D3" s="24"/>
      <c r="E3" s="24"/>
    </row>
    <row r="4" spans="1:5" x14ac:dyDescent="0.25">
      <c r="A4" s="109" t="s">
        <v>38</v>
      </c>
      <c r="B4" s="110"/>
      <c r="C4" s="2" t="s">
        <v>14</v>
      </c>
      <c r="D4" s="24"/>
      <c r="E4" s="24"/>
    </row>
    <row r="5" spans="1:5" x14ac:dyDescent="0.25">
      <c r="A5" s="133" t="s">
        <v>20</v>
      </c>
      <c r="B5" s="134"/>
      <c r="C5" s="135">
        <v>0.11559999999999999</v>
      </c>
      <c r="D5" s="24"/>
      <c r="E5" s="24"/>
    </row>
    <row r="6" spans="1:5" x14ac:dyDescent="0.25">
      <c r="A6" s="11"/>
      <c r="B6" s="138" t="s">
        <v>21</v>
      </c>
      <c r="C6" s="136"/>
      <c r="D6" s="24"/>
      <c r="E6" s="24"/>
    </row>
    <row r="7" spans="1:5" x14ac:dyDescent="0.25">
      <c r="A7" s="12"/>
      <c r="B7" s="139"/>
      <c r="C7" s="137"/>
      <c r="D7" s="24"/>
      <c r="E7" s="24"/>
    </row>
    <row r="8" spans="1:5" x14ac:dyDescent="0.25">
      <c r="A8" s="133" t="s">
        <v>19</v>
      </c>
      <c r="B8" s="134"/>
      <c r="C8" s="135">
        <v>0.12039999999999999</v>
      </c>
      <c r="D8" s="24"/>
      <c r="E8" s="24"/>
    </row>
    <row r="9" spans="1:5" x14ac:dyDescent="0.25">
      <c r="A9" s="11"/>
      <c r="B9" s="4" t="s">
        <v>2</v>
      </c>
      <c r="C9" s="136"/>
      <c r="D9" s="24"/>
      <c r="E9" s="24"/>
    </row>
    <row r="10" spans="1:5" x14ac:dyDescent="0.25">
      <c r="A10" s="11"/>
      <c r="B10" s="4" t="s">
        <v>40</v>
      </c>
      <c r="C10" s="136"/>
      <c r="D10" s="24"/>
      <c r="E10" s="24"/>
    </row>
    <row r="11" spans="1:5" x14ac:dyDescent="0.25">
      <c r="A11" s="11"/>
      <c r="B11" s="4" t="s">
        <v>3</v>
      </c>
      <c r="C11" s="136"/>
      <c r="D11" s="24"/>
      <c r="E11" s="24"/>
    </row>
    <row r="12" spans="1:5" x14ac:dyDescent="0.25">
      <c r="A12" s="11"/>
      <c r="B12" s="4" t="s">
        <v>4</v>
      </c>
      <c r="C12" s="136"/>
      <c r="D12" s="24"/>
      <c r="E12" s="24"/>
    </row>
    <row r="13" spans="1:5" x14ac:dyDescent="0.25">
      <c r="A13" s="11"/>
      <c r="B13" s="4" t="s">
        <v>6</v>
      </c>
      <c r="C13" s="136"/>
      <c r="D13" s="24"/>
      <c r="E13" s="24"/>
    </row>
    <row r="14" spans="1:5" x14ac:dyDescent="0.25">
      <c r="A14" s="11"/>
      <c r="B14" s="4" t="s">
        <v>5</v>
      </c>
      <c r="C14" s="136"/>
      <c r="D14" s="24"/>
      <c r="E14" s="24"/>
    </row>
    <row r="15" spans="1:5" x14ac:dyDescent="0.25">
      <c r="A15" s="11"/>
      <c r="B15" s="4" t="s">
        <v>7</v>
      </c>
      <c r="C15" s="136"/>
      <c r="D15" s="24"/>
      <c r="E15" s="24"/>
    </row>
    <row r="16" spans="1:5" x14ac:dyDescent="0.25">
      <c r="A16" s="11"/>
      <c r="B16" s="4" t="s">
        <v>8</v>
      </c>
      <c r="C16" s="136"/>
      <c r="D16" s="24"/>
      <c r="E16" s="24"/>
    </row>
    <row r="17" spans="1:5" x14ac:dyDescent="0.25">
      <c r="A17" s="11"/>
      <c r="B17" s="4" t="s">
        <v>18</v>
      </c>
      <c r="C17" s="136"/>
      <c r="D17" s="24"/>
      <c r="E17" s="24"/>
    </row>
    <row r="18" spans="1:5" ht="11.25" customHeight="1" x14ac:dyDescent="0.25">
      <c r="A18" s="12"/>
      <c r="B18" s="13"/>
      <c r="C18" s="137"/>
      <c r="D18" s="24"/>
      <c r="E18" s="24"/>
    </row>
    <row r="19" spans="1:5" ht="13" x14ac:dyDescent="0.3">
      <c r="A19" s="14" t="s">
        <v>50</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2" t="s">
        <v>28</v>
      </c>
      <c r="B1" s="52"/>
      <c r="C1" s="52"/>
      <c r="D1" s="52"/>
      <c r="E1" s="24"/>
    </row>
    <row r="2" spans="1:5" x14ac:dyDescent="0.25">
      <c r="A2" s="24"/>
      <c r="B2" s="24"/>
      <c r="C2" s="24"/>
      <c r="D2" s="24"/>
      <c r="E2" s="24"/>
    </row>
    <row r="3" spans="1:5" ht="13" x14ac:dyDescent="0.3">
      <c r="A3" s="7" t="s">
        <v>39</v>
      </c>
      <c r="D3" s="24"/>
      <c r="E3" s="24"/>
    </row>
    <row r="4" spans="1:5" x14ac:dyDescent="0.25">
      <c r="A4" s="109" t="s">
        <v>13</v>
      </c>
      <c r="B4" s="110"/>
      <c r="C4" s="2" t="s">
        <v>30</v>
      </c>
      <c r="D4" s="24"/>
      <c r="E4" s="24"/>
    </row>
    <row r="5" spans="1:5" ht="139.5" customHeight="1" x14ac:dyDescent="0.25">
      <c r="A5" s="140" t="s">
        <v>48</v>
      </c>
      <c r="B5" s="141"/>
      <c r="C5" s="156">
        <v>4.9399999999999999E-2</v>
      </c>
      <c r="D5" s="24"/>
      <c r="E5" s="24"/>
    </row>
    <row r="6" spans="1:5" x14ac:dyDescent="0.25">
      <c r="A6" s="24"/>
      <c r="B6" s="24"/>
      <c r="C6" s="24"/>
      <c r="D6" s="24"/>
      <c r="E6" s="24"/>
    </row>
    <row r="7" spans="1:5" x14ac:dyDescent="0.25">
      <c r="A7" s="24"/>
      <c r="B7" s="24"/>
      <c r="C7" s="24"/>
      <c r="D7" s="24"/>
      <c r="E7" s="24"/>
    </row>
  </sheetData>
  <sheetProtection algorithmName="SHA-512" hashValue="oFAJ+sZzzxAa9g5I+VyiX3Y8oh7p7LmYCmYMJ296u9Po6TQOqxJqd4vaD1nWuxdvybI1SuXCMGrE1BtSrNfjzg==" saltValue="dYn0oADXIHENBV+uLaXKP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B15" sqref="B15"/>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2" t="s">
        <v>43</v>
      </c>
      <c r="C1" s="52"/>
      <c r="D1" s="52"/>
      <c r="E1" s="52"/>
      <c r="F1" s="52"/>
      <c r="G1" s="52"/>
    </row>
    <row r="2" spans="1:7" x14ac:dyDescent="0.25">
      <c r="A2" s="24"/>
      <c r="B2" s="24"/>
      <c r="C2" s="24"/>
      <c r="D2" s="24"/>
      <c r="E2" s="24"/>
      <c r="F2" s="24"/>
      <c r="G2" s="24"/>
    </row>
    <row r="3" spans="1:7" ht="13" x14ac:dyDescent="0.3">
      <c r="A3" s="53" t="s">
        <v>16</v>
      </c>
      <c r="B3" s="53"/>
      <c r="C3" s="53"/>
      <c r="D3" s="53"/>
      <c r="E3" s="53"/>
      <c r="F3" s="53"/>
      <c r="G3" s="24"/>
    </row>
    <row r="4" spans="1:7" ht="12" customHeight="1" x14ac:dyDescent="0.25">
      <c r="A4" s="145" t="s">
        <v>47</v>
      </c>
      <c r="B4" s="113"/>
      <c r="C4" s="113"/>
      <c r="D4" s="113"/>
      <c r="E4" s="40">
        <v>0.13250000000000001</v>
      </c>
      <c r="F4" s="24"/>
      <c r="G4" s="24"/>
    </row>
    <row r="5" spans="1:7" ht="13" x14ac:dyDescent="0.3">
      <c r="A5" s="35"/>
      <c r="B5" s="35"/>
      <c r="C5" s="35"/>
      <c r="D5" s="35"/>
      <c r="E5" s="36"/>
      <c r="F5" s="24"/>
      <c r="G5" s="24"/>
    </row>
    <row r="6" spans="1:7" ht="13" x14ac:dyDescent="0.3">
      <c r="A6" s="7" t="s">
        <v>42</v>
      </c>
      <c r="B6" s="35"/>
      <c r="C6" s="35"/>
      <c r="D6" s="35"/>
      <c r="E6" s="36"/>
      <c r="F6" s="24"/>
      <c r="G6" s="24"/>
    </row>
    <row r="7" spans="1:7" x14ac:dyDescent="0.25">
      <c r="A7" s="142" t="s">
        <v>43</v>
      </c>
      <c r="B7" s="143"/>
      <c r="C7" s="143"/>
      <c r="D7" s="144"/>
      <c r="E7" s="38">
        <v>6.0999999999999999E-2</v>
      </c>
      <c r="F7" s="24"/>
      <c r="G7" s="24"/>
    </row>
    <row r="8" spans="1:7" ht="13" x14ac:dyDescent="0.3">
      <c r="A8" s="37"/>
      <c r="B8" s="35"/>
      <c r="C8" s="35"/>
      <c r="D8" s="35"/>
      <c r="E8" s="36"/>
      <c r="F8" s="24"/>
      <c r="G8" s="24"/>
    </row>
    <row r="9" spans="1:7" ht="13" x14ac:dyDescent="0.3">
      <c r="A9" s="7" t="s">
        <v>59</v>
      </c>
      <c r="B9" s="35"/>
      <c r="C9" s="35"/>
      <c r="D9" s="35"/>
      <c r="E9" s="36"/>
      <c r="F9" s="24"/>
      <c r="G9" s="24"/>
    </row>
    <row r="10" spans="1:7" x14ac:dyDescent="0.25">
      <c r="A10" s="146" t="s">
        <v>60</v>
      </c>
      <c r="B10" s="143"/>
      <c r="C10" s="143"/>
      <c r="D10" s="144"/>
      <c r="E10" s="38">
        <v>3.9E-2</v>
      </c>
      <c r="F10" s="24"/>
      <c r="G10" s="24"/>
    </row>
    <row r="11" spans="1:7" ht="13" x14ac:dyDescent="0.3">
      <c r="A11" s="37"/>
      <c r="B11" s="35"/>
      <c r="C11" s="35"/>
      <c r="D11" s="35"/>
      <c r="E11" s="36"/>
      <c r="F11" s="24"/>
      <c r="G11" s="24"/>
    </row>
    <row r="12" spans="1:7" ht="13" x14ac:dyDescent="0.3">
      <c r="A12" s="7" t="s">
        <v>45</v>
      </c>
      <c r="B12" s="35"/>
      <c r="C12" s="35"/>
      <c r="D12" s="35"/>
      <c r="E12" s="36"/>
      <c r="F12" s="24"/>
      <c r="G12" s="24"/>
    </row>
    <row r="13" spans="1:7" ht="13" x14ac:dyDescent="0.3">
      <c r="A13" s="142" t="s">
        <v>46</v>
      </c>
      <c r="B13" s="143"/>
      <c r="C13" s="143"/>
      <c r="D13" s="144"/>
      <c r="E13" s="32">
        <f>SUM(E4+E7+E10)</f>
        <v>0.23250000000000001</v>
      </c>
      <c r="F13" s="24"/>
      <c r="G13" s="24"/>
    </row>
    <row r="14" spans="1:7" ht="13" x14ac:dyDescent="0.3">
      <c r="A14" s="37"/>
      <c r="B14" s="35"/>
      <c r="C14" s="35"/>
      <c r="D14" s="35"/>
      <c r="E14" s="36"/>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73" bestFit="1" customWidth="1"/>
  </cols>
  <sheetData>
    <row r="3" spans="1:6" ht="13" x14ac:dyDescent="0.3">
      <c r="A3" s="7" t="s">
        <v>81</v>
      </c>
      <c r="B3" s="51"/>
      <c r="C3" s="51"/>
      <c r="D3" s="51"/>
    </row>
    <row r="4" spans="1:6" x14ac:dyDescent="0.25">
      <c r="A4" s="74" t="s">
        <v>82</v>
      </c>
      <c r="B4" s="147" t="s">
        <v>83</v>
      </c>
      <c r="C4" s="148"/>
      <c r="D4" s="149"/>
    </row>
    <row r="5" spans="1:6" x14ac:dyDescent="0.25">
      <c r="A5" s="74" t="s">
        <v>84</v>
      </c>
      <c r="B5" s="150" t="str">
        <f>INDEX($C$10:$C$108,MATCH(B4:D4,B10:B108,0))</f>
        <v>Unspecified Region</v>
      </c>
      <c r="C5" s="151"/>
      <c r="D5" s="152"/>
    </row>
    <row r="6" spans="1:6" ht="18" customHeight="1" x14ac:dyDescent="0.25"/>
    <row r="7" spans="1:6" hidden="1" x14ac:dyDescent="0.25">
      <c r="A7" t="s">
        <v>85</v>
      </c>
      <c r="B7" t="str">
        <f>INDEX($D$10:$D$108,MATCH(B4:D4,B10:B108,0))</f>
        <v>-</v>
      </c>
    </row>
    <row r="8" spans="1:6" hidden="1" x14ac:dyDescent="0.25"/>
    <row r="9" spans="1:6" ht="14.5" hidden="1" x14ac:dyDescent="0.25">
      <c r="B9" s="75" t="s">
        <v>86</v>
      </c>
      <c r="C9" s="75" t="s">
        <v>87</v>
      </c>
      <c r="D9" s="76" t="s">
        <v>85</v>
      </c>
      <c r="F9"/>
    </row>
    <row r="10" spans="1:6" ht="14.5" hidden="1" x14ac:dyDescent="0.25">
      <c r="B10" s="77" t="s">
        <v>83</v>
      </c>
      <c r="C10" s="77" t="s">
        <v>88</v>
      </c>
      <c r="D10" s="78" t="s">
        <v>89</v>
      </c>
      <c r="F10"/>
    </row>
    <row r="11" spans="1:6" ht="14.5" hidden="1" x14ac:dyDescent="0.25">
      <c r="B11" s="79" t="s">
        <v>90</v>
      </c>
      <c r="C11" s="79" t="s">
        <v>91</v>
      </c>
      <c r="D11" s="80">
        <v>0.94899999999999995</v>
      </c>
      <c r="F11"/>
    </row>
    <row r="12" spans="1:6" ht="14.5" hidden="1" x14ac:dyDescent="0.25">
      <c r="B12" s="79" t="s">
        <v>92</v>
      </c>
      <c r="C12" s="79" t="s">
        <v>93</v>
      </c>
      <c r="D12" s="80">
        <v>1.022</v>
      </c>
      <c r="F12"/>
    </row>
    <row r="13" spans="1:6" ht="14.5" hidden="1" x14ac:dyDescent="0.25">
      <c r="B13" s="79" t="s">
        <v>94</v>
      </c>
      <c r="C13" s="79" t="s">
        <v>95</v>
      </c>
      <c r="D13" s="80">
        <v>0.99299999999999999</v>
      </c>
      <c r="F13"/>
    </row>
    <row r="14" spans="1:6" ht="14.5" hidden="1" x14ac:dyDescent="0.25">
      <c r="B14" s="79" t="s">
        <v>96</v>
      </c>
      <c r="C14" s="79" t="s">
        <v>95</v>
      </c>
      <c r="D14" s="80">
        <v>0.99299999999999999</v>
      </c>
      <c r="F14"/>
    </row>
    <row r="15" spans="1:6" ht="14.5" hidden="1" x14ac:dyDescent="0.25">
      <c r="B15" s="79" t="s">
        <v>97</v>
      </c>
      <c r="C15" s="79" t="s">
        <v>98</v>
      </c>
      <c r="D15" s="80">
        <v>0.92200000000000004</v>
      </c>
      <c r="F15"/>
    </row>
    <row r="16" spans="1:6" ht="14.5" hidden="1" x14ac:dyDescent="0.25">
      <c r="B16" s="79" t="s">
        <v>99</v>
      </c>
      <c r="C16" s="81" t="s">
        <v>100</v>
      </c>
      <c r="D16" s="80">
        <v>0.95399999999999996</v>
      </c>
      <c r="F16"/>
    </row>
    <row r="17" spans="2:6" ht="14.5" hidden="1" x14ac:dyDescent="0.25">
      <c r="B17" s="79" t="s">
        <v>101</v>
      </c>
      <c r="C17" s="79" t="s">
        <v>102</v>
      </c>
      <c r="D17" s="80">
        <v>1.0580000000000001</v>
      </c>
      <c r="F17"/>
    </row>
    <row r="18" spans="2:6" ht="14.5" hidden="1" x14ac:dyDescent="0.25">
      <c r="B18" s="79" t="s">
        <v>103</v>
      </c>
      <c r="C18" s="81" t="s">
        <v>104</v>
      </c>
      <c r="D18" s="80">
        <v>0.95299999999999996</v>
      </c>
      <c r="F18"/>
    </row>
    <row r="19" spans="2:6" ht="14.5" hidden="1" x14ac:dyDescent="0.25">
      <c r="B19" s="79" t="s">
        <v>105</v>
      </c>
      <c r="C19" s="81" t="s">
        <v>106</v>
      </c>
      <c r="D19" s="80">
        <v>0.94099999999999995</v>
      </c>
      <c r="F19"/>
    </row>
    <row r="20" spans="2:6" ht="14.5" hidden="1" x14ac:dyDescent="0.25">
      <c r="B20" s="79" t="s">
        <v>107</v>
      </c>
      <c r="C20" s="79" t="s">
        <v>93</v>
      </c>
      <c r="D20" s="80">
        <v>1.022</v>
      </c>
      <c r="F20"/>
    </row>
    <row r="21" spans="2:6" ht="14.5" hidden="1" x14ac:dyDescent="0.25">
      <c r="B21" s="79" t="s">
        <v>108</v>
      </c>
      <c r="C21" s="79" t="s">
        <v>95</v>
      </c>
      <c r="D21" s="80">
        <v>0.99299999999999999</v>
      </c>
      <c r="F21"/>
    </row>
    <row r="22" spans="2:6" ht="14.5" hidden="1" x14ac:dyDescent="0.25">
      <c r="B22" s="79" t="s">
        <v>109</v>
      </c>
      <c r="C22" s="81" t="s">
        <v>100</v>
      </c>
      <c r="D22" s="80">
        <v>0.95399999999999996</v>
      </c>
      <c r="F22"/>
    </row>
    <row r="23" spans="2:6" ht="14.5" hidden="1" x14ac:dyDescent="0.25">
      <c r="B23" s="79" t="s">
        <v>110</v>
      </c>
      <c r="C23" s="81" t="s">
        <v>93</v>
      </c>
      <c r="D23" s="80">
        <v>1.022</v>
      </c>
      <c r="F23"/>
    </row>
    <row r="24" spans="2:6" ht="14.5" hidden="1" x14ac:dyDescent="0.25">
      <c r="B24" s="79" t="s">
        <v>111</v>
      </c>
      <c r="C24" s="81" t="s">
        <v>112</v>
      </c>
      <c r="D24" s="80">
        <v>1.018</v>
      </c>
      <c r="F24"/>
    </row>
    <row r="25" spans="2:6" ht="14.5" hidden="1" x14ac:dyDescent="0.25">
      <c r="B25" s="79" t="s">
        <v>113</v>
      </c>
      <c r="C25" s="79" t="s">
        <v>95</v>
      </c>
      <c r="D25" s="80">
        <v>0.99299999999999999</v>
      </c>
      <c r="F25"/>
    </row>
    <row r="26" spans="2:6" ht="14.5" hidden="1" x14ac:dyDescent="0.25">
      <c r="B26" s="79" t="s">
        <v>114</v>
      </c>
      <c r="C26" s="81" t="s">
        <v>91</v>
      </c>
      <c r="D26" s="80">
        <v>0.94899999999999995</v>
      </c>
      <c r="F26"/>
    </row>
    <row r="27" spans="2:6" ht="14.5" hidden="1" x14ac:dyDescent="0.25">
      <c r="B27" s="79" t="s">
        <v>115</v>
      </c>
      <c r="C27" s="81" t="s">
        <v>100</v>
      </c>
      <c r="D27" s="80">
        <v>0.95399999999999996</v>
      </c>
      <c r="F27"/>
    </row>
    <row r="28" spans="2:6" ht="14.5" hidden="1" x14ac:dyDescent="0.25">
      <c r="B28" s="79" t="s">
        <v>116</v>
      </c>
      <c r="C28" s="79" t="s">
        <v>95</v>
      </c>
      <c r="D28" s="80">
        <v>0.99299999999999999</v>
      </c>
      <c r="F28"/>
    </row>
    <row r="29" spans="2:6" ht="14.5" hidden="1" x14ac:dyDescent="0.25">
      <c r="B29" s="79" t="s">
        <v>117</v>
      </c>
      <c r="C29" s="79" t="s">
        <v>93</v>
      </c>
      <c r="D29" s="80">
        <v>1.022</v>
      </c>
      <c r="F29"/>
    </row>
    <row r="30" spans="2:6" ht="14.5" hidden="1" x14ac:dyDescent="0.25">
      <c r="B30" s="79" t="s">
        <v>118</v>
      </c>
      <c r="C30" s="81" t="s">
        <v>119</v>
      </c>
      <c r="D30" s="80">
        <v>1.02</v>
      </c>
      <c r="F30"/>
    </row>
    <row r="31" spans="2:6" ht="14.5" hidden="1" x14ac:dyDescent="0.25">
      <c r="B31" s="79" t="s">
        <v>120</v>
      </c>
      <c r="C31" s="79" t="s">
        <v>95</v>
      </c>
      <c r="D31" s="80">
        <v>0.99299999999999999</v>
      </c>
      <c r="F31"/>
    </row>
    <row r="32" spans="2:6" ht="14.5" hidden="1" x14ac:dyDescent="0.25">
      <c r="B32" s="79" t="s">
        <v>121</v>
      </c>
      <c r="C32" s="81" t="s">
        <v>104</v>
      </c>
      <c r="D32" s="80">
        <v>0.95299999999999996</v>
      </c>
      <c r="F32"/>
    </row>
    <row r="33" spans="2:6" ht="14.5" hidden="1" x14ac:dyDescent="0.25">
      <c r="B33" s="79" t="s">
        <v>122</v>
      </c>
      <c r="C33" s="81" t="s">
        <v>119</v>
      </c>
      <c r="D33" s="80">
        <v>1.02</v>
      </c>
      <c r="F33"/>
    </row>
    <row r="34" spans="2:6" ht="14.5" hidden="1" x14ac:dyDescent="0.25">
      <c r="B34" s="79" t="s">
        <v>123</v>
      </c>
      <c r="C34" s="81" t="s">
        <v>104</v>
      </c>
      <c r="D34" s="80">
        <v>0.95299999999999996</v>
      </c>
      <c r="F34"/>
    </row>
    <row r="35" spans="2:6" ht="14.5" hidden="1" x14ac:dyDescent="0.25">
      <c r="B35" s="79" t="s">
        <v>124</v>
      </c>
      <c r="C35" s="81" t="s">
        <v>104</v>
      </c>
      <c r="D35" s="80">
        <v>0.95299999999999996</v>
      </c>
      <c r="F35"/>
    </row>
    <row r="36" spans="2:6" ht="14.5" hidden="1" x14ac:dyDescent="0.25">
      <c r="B36" s="79" t="s">
        <v>125</v>
      </c>
      <c r="C36" s="79" t="s">
        <v>95</v>
      </c>
      <c r="D36" s="80">
        <v>0.99299999999999999</v>
      </c>
      <c r="F36"/>
    </row>
    <row r="37" spans="2:6" ht="14.5" hidden="1" x14ac:dyDescent="0.25">
      <c r="B37" s="79" t="s">
        <v>126</v>
      </c>
      <c r="C37" s="79" t="s">
        <v>93</v>
      </c>
      <c r="D37" s="80">
        <v>1.022</v>
      </c>
      <c r="F37"/>
    </row>
    <row r="38" spans="2:6" ht="14.5" hidden="1" x14ac:dyDescent="0.25">
      <c r="B38" s="79" t="s">
        <v>127</v>
      </c>
      <c r="C38" s="81" t="s">
        <v>128</v>
      </c>
      <c r="D38" s="80">
        <v>1.0229999999999999</v>
      </c>
      <c r="F38"/>
    </row>
    <row r="39" spans="2:6" ht="14.5" hidden="1" x14ac:dyDescent="0.25">
      <c r="B39" s="79" t="s">
        <v>129</v>
      </c>
      <c r="C39" s="79" t="s">
        <v>95</v>
      </c>
      <c r="D39" s="80">
        <v>0.99299999999999999</v>
      </c>
      <c r="F39"/>
    </row>
    <row r="40" spans="2:6" ht="14.5" hidden="1" x14ac:dyDescent="0.25">
      <c r="B40" s="79" t="s">
        <v>130</v>
      </c>
      <c r="C40" s="81" t="s">
        <v>93</v>
      </c>
      <c r="D40" s="80">
        <v>1.022</v>
      </c>
      <c r="F40"/>
    </row>
    <row r="41" spans="2:6" ht="14.5" hidden="1" x14ac:dyDescent="0.25">
      <c r="B41" s="79" t="s">
        <v>131</v>
      </c>
      <c r="C41" s="81" t="s">
        <v>91</v>
      </c>
      <c r="D41" s="80">
        <v>0.94899999999999995</v>
      </c>
      <c r="F41"/>
    </row>
    <row r="42" spans="2:6" ht="14.5" hidden="1" x14ac:dyDescent="0.25">
      <c r="B42" s="79" t="s">
        <v>132</v>
      </c>
      <c r="C42" s="81" t="s">
        <v>100</v>
      </c>
      <c r="D42" s="80">
        <v>0.95399999999999996</v>
      </c>
      <c r="F42"/>
    </row>
    <row r="43" spans="2:6" ht="14.5" hidden="1" x14ac:dyDescent="0.25">
      <c r="B43" s="79" t="s">
        <v>133</v>
      </c>
      <c r="C43" s="81" t="s">
        <v>91</v>
      </c>
      <c r="D43" s="80">
        <v>0.94899999999999995</v>
      </c>
      <c r="F43"/>
    </row>
    <row r="44" spans="2:6" ht="14.5" hidden="1" x14ac:dyDescent="0.25">
      <c r="B44" s="79" t="s">
        <v>134</v>
      </c>
      <c r="C44" s="81" t="s">
        <v>100</v>
      </c>
      <c r="D44" s="80">
        <v>0.95399999999999996</v>
      </c>
      <c r="F44"/>
    </row>
    <row r="45" spans="2:6" ht="14.5" hidden="1" x14ac:dyDescent="0.25">
      <c r="B45" s="79" t="s">
        <v>135</v>
      </c>
      <c r="C45" s="79" t="s">
        <v>95</v>
      </c>
      <c r="D45" s="80">
        <v>0.99299999999999999</v>
      </c>
      <c r="F45"/>
    </row>
    <row r="46" spans="2:6" ht="14.5" hidden="1" x14ac:dyDescent="0.25">
      <c r="B46" s="79" t="s">
        <v>136</v>
      </c>
      <c r="C46" s="81" t="s">
        <v>91</v>
      </c>
      <c r="D46" s="80">
        <v>0.94899999999999995</v>
      </c>
      <c r="F46"/>
    </row>
    <row r="47" spans="2:6" ht="14.5" hidden="1" x14ac:dyDescent="0.25">
      <c r="B47" s="79" t="s">
        <v>137</v>
      </c>
      <c r="C47" s="81" t="s">
        <v>100</v>
      </c>
      <c r="D47" s="80">
        <v>0.95399999999999996</v>
      </c>
      <c r="F47"/>
    </row>
    <row r="48" spans="2:6" ht="14.5" hidden="1" x14ac:dyDescent="0.25">
      <c r="B48" s="79" t="s">
        <v>138</v>
      </c>
      <c r="C48" s="81" t="s">
        <v>91</v>
      </c>
      <c r="D48" s="80">
        <v>0.94899999999999995</v>
      </c>
      <c r="F48"/>
    </row>
    <row r="49" spans="2:6" ht="14.5" hidden="1" x14ac:dyDescent="0.25">
      <c r="B49" s="79" t="s">
        <v>139</v>
      </c>
      <c r="C49" s="79" t="s">
        <v>95</v>
      </c>
      <c r="D49" s="80">
        <v>0.99299999999999999</v>
      </c>
      <c r="F49"/>
    </row>
    <row r="50" spans="2:6" ht="14.5" hidden="1" x14ac:dyDescent="0.25">
      <c r="B50" s="79" t="s">
        <v>140</v>
      </c>
      <c r="C50" s="81" t="s">
        <v>93</v>
      </c>
      <c r="D50" s="80">
        <v>1.022</v>
      </c>
      <c r="F50"/>
    </row>
    <row r="51" spans="2:6" ht="14.5" hidden="1" x14ac:dyDescent="0.25">
      <c r="B51" s="79" t="s">
        <v>141</v>
      </c>
      <c r="C51" s="81" t="s">
        <v>100</v>
      </c>
      <c r="D51" s="80">
        <v>0.95399999999999996</v>
      </c>
      <c r="F51"/>
    </row>
    <row r="52" spans="2:6" ht="14.5" hidden="1" x14ac:dyDescent="0.25">
      <c r="B52" s="79" t="s">
        <v>142</v>
      </c>
      <c r="C52" s="81" t="s">
        <v>100</v>
      </c>
      <c r="D52" s="80">
        <v>0.95399999999999996</v>
      </c>
      <c r="F52"/>
    </row>
    <row r="53" spans="2:6" ht="14.5" hidden="1" x14ac:dyDescent="0.25">
      <c r="B53" s="79" t="s">
        <v>146</v>
      </c>
      <c r="C53" s="81" t="s">
        <v>100</v>
      </c>
      <c r="D53" s="80">
        <v>0.95399999999999996</v>
      </c>
      <c r="F53"/>
    </row>
    <row r="54" spans="2:6" ht="14.5" hidden="1" x14ac:dyDescent="0.25">
      <c r="B54" s="79" t="s">
        <v>143</v>
      </c>
      <c r="C54" s="79" t="s">
        <v>95</v>
      </c>
      <c r="D54" s="80">
        <v>0.99299999999999999</v>
      </c>
      <c r="F54"/>
    </row>
    <row r="55" spans="2:6" ht="14.5" hidden="1" x14ac:dyDescent="0.25">
      <c r="B55" s="79" t="s">
        <v>144</v>
      </c>
      <c r="C55" s="79" t="s">
        <v>95</v>
      </c>
      <c r="D55" s="80">
        <v>0.99299999999999999</v>
      </c>
      <c r="F55"/>
    </row>
    <row r="56" spans="2:6" ht="14.5" hidden="1" x14ac:dyDescent="0.25">
      <c r="B56" s="79" t="s">
        <v>145</v>
      </c>
      <c r="C56" s="81" t="s">
        <v>104</v>
      </c>
      <c r="D56" s="80">
        <v>0.95299999999999996</v>
      </c>
      <c r="F56"/>
    </row>
    <row r="57" spans="2:6" ht="14.5" hidden="1" x14ac:dyDescent="0.25">
      <c r="B57" s="79" t="s">
        <v>147</v>
      </c>
      <c r="C57" s="81" t="s">
        <v>100</v>
      </c>
      <c r="D57" s="80">
        <v>0.95399999999999996</v>
      </c>
      <c r="F57"/>
    </row>
    <row r="58" spans="2:6" ht="14.5" hidden="1" x14ac:dyDescent="0.25">
      <c r="B58" s="79" t="s">
        <v>148</v>
      </c>
      <c r="C58" s="81" t="s">
        <v>93</v>
      </c>
      <c r="D58" s="80">
        <v>1.022</v>
      </c>
      <c r="F58"/>
    </row>
    <row r="59" spans="2:6" ht="14.5" hidden="1" x14ac:dyDescent="0.25">
      <c r="B59" s="79" t="s">
        <v>149</v>
      </c>
      <c r="C59" s="79" t="s">
        <v>95</v>
      </c>
      <c r="D59" s="80">
        <v>0.99299999999999999</v>
      </c>
      <c r="F59"/>
    </row>
    <row r="60" spans="2:6" ht="14.5" hidden="1" x14ac:dyDescent="0.25">
      <c r="B60" s="79" t="s">
        <v>150</v>
      </c>
      <c r="C60" s="81" t="s">
        <v>104</v>
      </c>
      <c r="D60" s="80">
        <v>0.95299999999999996</v>
      </c>
      <c r="F60"/>
    </row>
    <row r="61" spans="2:6" ht="14.5" hidden="1" x14ac:dyDescent="0.25">
      <c r="B61" s="79" t="s">
        <v>151</v>
      </c>
      <c r="C61" s="81" t="s">
        <v>100</v>
      </c>
      <c r="D61" s="80">
        <v>0.95399999999999996</v>
      </c>
      <c r="F61"/>
    </row>
    <row r="62" spans="2:6" ht="14.5" hidden="1" x14ac:dyDescent="0.25">
      <c r="B62" s="79" t="s">
        <v>152</v>
      </c>
      <c r="C62" s="81" t="s">
        <v>102</v>
      </c>
      <c r="D62" s="80">
        <v>1.0580000000000001</v>
      </c>
      <c r="F62"/>
    </row>
    <row r="63" spans="2:6" ht="14.5" hidden="1" x14ac:dyDescent="0.25">
      <c r="B63" s="79" t="s">
        <v>153</v>
      </c>
      <c r="C63" s="81" t="s">
        <v>100</v>
      </c>
      <c r="D63" s="80">
        <v>0.95399999999999996</v>
      </c>
      <c r="F63"/>
    </row>
    <row r="64" spans="2:6" ht="14.5" hidden="1" x14ac:dyDescent="0.25">
      <c r="B64" s="79" t="s">
        <v>154</v>
      </c>
      <c r="C64" s="79" t="s">
        <v>95</v>
      </c>
      <c r="D64" s="80">
        <v>0.99299999999999999</v>
      </c>
      <c r="F64"/>
    </row>
    <row r="65" spans="2:6" ht="14.5" hidden="1" x14ac:dyDescent="0.25">
      <c r="B65" s="79" t="s">
        <v>155</v>
      </c>
      <c r="C65" s="81" t="s">
        <v>119</v>
      </c>
      <c r="D65" s="80">
        <v>1.02</v>
      </c>
      <c r="F65"/>
    </row>
    <row r="66" spans="2:6" ht="14.5" hidden="1" x14ac:dyDescent="0.25">
      <c r="B66" s="79" t="s">
        <v>156</v>
      </c>
      <c r="C66" s="79" t="s">
        <v>95</v>
      </c>
      <c r="D66" s="80">
        <v>0.99299999999999999</v>
      </c>
      <c r="F66"/>
    </row>
    <row r="67" spans="2:6" ht="14.5" hidden="1" x14ac:dyDescent="0.25">
      <c r="B67" s="79" t="s">
        <v>157</v>
      </c>
      <c r="C67" s="79" t="s">
        <v>95</v>
      </c>
      <c r="D67" s="80">
        <v>0.99299999999999999</v>
      </c>
      <c r="F67"/>
    </row>
    <row r="68" spans="2:6" ht="14.5" hidden="1" x14ac:dyDescent="0.25">
      <c r="B68" s="79" t="s">
        <v>158</v>
      </c>
      <c r="C68" s="81" t="s">
        <v>91</v>
      </c>
      <c r="D68" s="80">
        <v>0.94899999999999995</v>
      </c>
      <c r="F68"/>
    </row>
    <row r="69" spans="2:6" ht="14.5" hidden="1" x14ac:dyDescent="0.25">
      <c r="B69" s="79" t="s">
        <v>159</v>
      </c>
      <c r="C69" s="81" t="s">
        <v>100</v>
      </c>
      <c r="D69" s="80">
        <v>0.95399999999999996</v>
      </c>
      <c r="F69"/>
    </row>
    <row r="70" spans="2:6" ht="14.5" hidden="1" x14ac:dyDescent="0.25">
      <c r="B70" s="79" t="s">
        <v>160</v>
      </c>
      <c r="C70" s="81" t="s">
        <v>161</v>
      </c>
      <c r="D70" s="80">
        <v>0.96199999999999997</v>
      </c>
      <c r="F70"/>
    </row>
    <row r="71" spans="2:6" ht="14.5" hidden="1" x14ac:dyDescent="0.25">
      <c r="B71" s="79" t="s">
        <v>162</v>
      </c>
      <c r="C71" s="79" t="s">
        <v>95</v>
      </c>
      <c r="D71" s="80">
        <v>0.99299999999999999</v>
      </c>
      <c r="F71"/>
    </row>
    <row r="72" spans="2:6" ht="14.5" hidden="1" x14ac:dyDescent="0.25">
      <c r="B72" s="79" t="s">
        <v>163</v>
      </c>
      <c r="C72" s="79" t="s">
        <v>93</v>
      </c>
      <c r="D72" s="80">
        <v>1.022</v>
      </c>
      <c r="F72"/>
    </row>
    <row r="73" spans="2:6" ht="14.5" hidden="1" x14ac:dyDescent="0.25">
      <c r="B73" s="79" t="s">
        <v>164</v>
      </c>
      <c r="C73" s="79" t="s">
        <v>95</v>
      </c>
      <c r="D73" s="80">
        <v>0.99299999999999999</v>
      </c>
      <c r="F73"/>
    </row>
    <row r="74" spans="2:6" ht="14.5" hidden="1" x14ac:dyDescent="0.25">
      <c r="B74" s="79" t="s">
        <v>165</v>
      </c>
      <c r="C74" s="81" t="s">
        <v>100</v>
      </c>
      <c r="D74" s="80">
        <v>0.95399999999999996</v>
      </c>
      <c r="F74"/>
    </row>
    <row r="75" spans="2:6" ht="14.5" hidden="1" x14ac:dyDescent="0.25">
      <c r="B75" s="79" t="s">
        <v>166</v>
      </c>
      <c r="C75" s="81" t="s">
        <v>100</v>
      </c>
      <c r="D75" s="80">
        <v>0.95399999999999996</v>
      </c>
      <c r="F75"/>
    </row>
    <row r="76" spans="2:6" ht="14.5" hidden="1" x14ac:dyDescent="0.25">
      <c r="B76" s="79" t="s">
        <v>167</v>
      </c>
      <c r="C76" s="81" t="s">
        <v>104</v>
      </c>
      <c r="D76" s="80">
        <v>0.95299999999999996</v>
      </c>
      <c r="F76"/>
    </row>
    <row r="77" spans="2:6" ht="14.5" hidden="1" x14ac:dyDescent="0.25">
      <c r="B77" s="79" t="s">
        <v>168</v>
      </c>
      <c r="C77" s="81" t="s">
        <v>100</v>
      </c>
      <c r="D77" s="80">
        <v>0.95399999999999996</v>
      </c>
      <c r="F77"/>
    </row>
    <row r="78" spans="2:6" ht="14.5" hidden="1" x14ac:dyDescent="0.25">
      <c r="B78" s="79" t="s">
        <v>169</v>
      </c>
      <c r="C78" s="79" t="s">
        <v>95</v>
      </c>
      <c r="D78" s="80">
        <v>0.99299999999999999</v>
      </c>
      <c r="F78"/>
    </row>
    <row r="79" spans="2:6" ht="14.5" hidden="1" x14ac:dyDescent="0.25">
      <c r="B79" s="79" t="s">
        <v>173</v>
      </c>
      <c r="C79" s="81" t="s">
        <v>106</v>
      </c>
      <c r="D79" s="80">
        <v>0.94099999999999995</v>
      </c>
      <c r="F79"/>
    </row>
    <row r="80" spans="2:6" ht="14.5" hidden="1" x14ac:dyDescent="0.25">
      <c r="B80" s="79" t="s">
        <v>170</v>
      </c>
      <c r="C80" s="79" t="s">
        <v>93</v>
      </c>
      <c r="D80" s="80">
        <v>1.022</v>
      </c>
      <c r="F80"/>
    </row>
    <row r="81" spans="2:6" ht="14.5" hidden="1" x14ac:dyDescent="0.25">
      <c r="B81" s="79" t="s">
        <v>171</v>
      </c>
      <c r="C81" s="81" t="s">
        <v>93</v>
      </c>
      <c r="D81" s="80">
        <v>1.022</v>
      </c>
      <c r="F81"/>
    </row>
    <row r="82" spans="2:6" ht="14.5" hidden="1" x14ac:dyDescent="0.25">
      <c r="B82" s="79" t="s">
        <v>172</v>
      </c>
      <c r="C82" s="81" t="s">
        <v>93</v>
      </c>
      <c r="D82" s="80">
        <v>1.022</v>
      </c>
      <c r="F82"/>
    </row>
    <row r="83" spans="2:6" ht="14.5" hidden="1" x14ac:dyDescent="0.25">
      <c r="B83" s="79" t="s">
        <v>174</v>
      </c>
      <c r="C83" s="81" t="s">
        <v>98</v>
      </c>
      <c r="D83" s="80">
        <v>0.92200000000000004</v>
      </c>
      <c r="F83"/>
    </row>
    <row r="84" spans="2:6" ht="14.5" hidden="1" x14ac:dyDescent="0.25">
      <c r="B84" s="79" t="s">
        <v>175</v>
      </c>
      <c r="C84" s="81" t="s">
        <v>104</v>
      </c>
      <c r="D84" s="80">
        <v>0.95299999999999996</v>
      </c>
      <c r="F84"/>
    </row>
    <row r="85" spans="2:6" ht="14.5" hidden="1" x14ac:dyDescent="0.25">
      <c r="B85" s="79" t="s">
        <v>176</v>
      </c>
      <c r="C85" s="79" t="s">
        <v>95</v>
      </c>
      <c r="D85" s="80">
        <v>0.99299999999999999</v>
      </c>
      <c r="F85"/>
    </row>
    <row r="86" spans="2:6" ht="14.5" hidden="1" x14ac:dyDescent="0.25">
      <c r="B86" s="79" t="s">
        <v>177</v>
      </c>
      <c r="C86" s="81" t="s">
        <v>100</v>
      </c>
      <c r="D86" s="80">
        <v>0.95399999999999996</v>
      </c>
      <c r="F86"/>
    </row>
    <row r="87" spans="2:6" ht="14.5" hidden="1" x14ac:dyDescent="0.25">
      <c r="B87" s="79" t="s">
        <v>178</v>
      </c>
      <c r="C87" s="79" t="s">
        <v>95</v>
      </c>
      <c r="D87" s="80">
        <v>0.99299999999999999</v>
      </c>
      <c r="F87"/>
    </row>
    <row r="88" spans="2:6" ht="14.5" hidden="1" x14ac:dyDescent="0.25">
      <c r="B88" s="79" t="s">
        <v>179</v>
      </c>
      <c r="C88" s="79" t="s">
        <v>95</v>
      </c>
      <c r="D88" s="80">
        <v>0.99299999999999999</v>
      </c>
      <c r="F88"/>
    </row>
    <row r="89" spans="2:6" ht="14.5" hidden="1" x14ac:dyDescent="0.25">
      <c r="B89" s="79" t="s">
        <v>180</v>
      </c>
      <c r="C89" s="81" t="s">
        <v>119</v>
      </c>
      <c r="D89" s="80">
        <v>1.02</v>
      </c>
      <c r="F89"/>
    </row>
    <row r="90" spans="2:6" ht="14.5" hidden="1" x14ac:dyDescent="0.25">
      <c r="B90" s="79" t="s">
        <v>181</v>
      </c>
      <c r="C90" s="79" t="s">
        <v>95</v>
      </c>
      <c r="D90" s="80">
        <v>0.99299999999999999</v>
      </c>
      <c r="F90"/>
    </row>
    <row r="91" spans="2:6" ht="14.5" hidden="1" x14ac:dyDescent="0.25">
      <c r="B91" s="79" t="s">
        <v>182</v>
      </c>
      <c r="C91" s="81" t="s">
        <v>104</v>
      </c>
      <c r="D91" s="80">
        <v>0.95299999999999996</v>
      </c>
      <c r="F91"/>
    </row>
    <row r="92" spans="2:6" ht="14.5" hidden="1" x14ac:dyDescent="0.25">
      <c r="B92" s="79" t="s">
        <v>183</v>
      </c>
      <c r="C92" s="79" t="s">
        <v>93</v>
      </c>
      <c r="D92" s="80">
        <v>1.022</v>
      </c>
      <c r="F92"/>
    </row>
    <row r="93" spans="2:6" ht="14.5" hidden="1" x14ac:dyDescent="0.25">
      <c r="B93" s="79" t="s">
        <v>184</v>
      </c>
      <c r="C93" s="81" t="s">
        <v>104</v>
      </c>
      <c r="D93" s="80">
        <v>0.95299999999999996</v>
      </c>
      <c r="F93"/>
    </row>
    <row r="94" spans="2:6" ht="14.5" hidden="1" x14ac:dyDescent="0.25">
      <c r="B94" s="79" t="s">
        <v>185</v>
      </c>
      <c r="C94" s="79" t="s">
        <v>95</v>
      </c>
      <c r="D94" s="80">
        <v>0.99299999999999999</v>
      </c>
      <c r="F94"/>
    </row>
    <row r="95" spans="2:6" ht="14.5" hidden="1" x14ac:dyDescent="0.25">
      <c r="B95" s="79" t="s">
        <v>186</v>
      </c>
      <c r="C95" s="81" t="s">
        <v>104</v>
      </c>
      <c r="D95" s="80">
        <v>0.95299999999999996</v>
      </c>
      <c r="F95"/>
    </row>
    <row r="96" spans="2:6" ht="14.5" hidden="1" x14ac:dyDescent="0.25">
      <c r="B96" s="93" t="s">
        <v>187</v>
      </c>
      <c r="C96" s="94" t="s">
        <v>93</v>
      </c>
      <c r="D96" s="95">
        <v>1.022</v>
      </c>
      <c r="F96"/>
    </row>
    <row r="97" spans="2:6" ht="14.5" hidden="1" x14ac:dyDescent="0.25">
      <c r="B97" s="96" t="s">
        <v>188</v>
      </c>
      <c r="C97" s="97" t="s">
        <v>100</v>
      </c>
      <c r="D97" s="98">
        <v>0.95399999999999996</v>
      </c>
      <c r="F97"/>
    </row>
    <row r="98" spans="2:6" hidden="1" x14ac:dyDescent="0.25">
      <c r="B98" s="99" t="s">
        <v>194</v>
      </c>
      <c r="C98" s="99" t="s">
        <v>95</v>
      </c>
      <c r="D98" s="98">
        <v>0.99299999999999999</v>
      </c>
    </row>
    <row r="99" spans="2:6" hidden="1" x14ac:dyDescent="0.25">
      <c r="B99" s="99" t="s">
        <v>195</v>
      </c>
      <c r="C99" s="99" t="s">
        <v>95</v>
      </c>
      <c r="D99" s="98">
        <v>0.99299999999999999</v>
      </c>
    </row>
    <row r="100" spans="2:6" hidden="1" x14ac:dyDescent="0.25">
      <c r="B100" s="99" t="s">
        <v>196</v>
      </c>
      <c r="C100" s="99" t="s">
        <v>100</v>
      </c>
      <c r="D100" s="98">
        <v>0.95399999999999996</v>
      </c>
    </row>
    <row r="101" spans="2:6" hidden="1" x14ac:dyDescent="0.25">
      <c r="B101" s="99" t="s">
        <v>197</v>
      </c>
      <c r="C101" s="99" t="s">
        <v>93</v>
      </c>
      <c r="D101" s="98">
        <v>1.022</v>
      </c>
    </row>
    <row r="102" spans="2:6" hidden="1" x14ac:dyDescent="0.25">
      <c r="B102" s="99" t="s">
        <v>198</v>
      </c>
      <c r="C102" s="99" t="s">
        <v>100</v>
      </c>
      <c r="D102" s="98">
        <v>0.95399999999999996</v>
      </c>
    </row>
    <row r="103" spans="2:6" hidden="1" x14ac:dyDescent="0.25">
      <c r="B103" s="99" t="s">
        <v>199</v>
      </c>
      <c r="C103" s="99" t="s">
        <v>93</v>
      </c>
      <c r="D103" s="98">
        <v>1.022</v>
      </c>
    </row>
    <row r="104" spans="2:6" hidden="1" x14ac:dyDescent="0.25">
      <c r="B104" s="99" t="s">
        <v>200</v>
      </c>
      <c r="C104" s="99" t="s">
        <v>91</v>
      </c>
      <c r="D104" s="98">
        <v>0.94899999999999995</v>
      </c>
    </row>
    <row r="105" spans="2:6" hidden="1" x14ac:dyDescent="0.25">
      <c r="B105" s="99" t="s">
        <v>201</v>
      </c>
      <c r="C105" s="99" t="s">
        <v>106</v>
      </c>
      <c r="D105" s="98">
        <v>0.94099999999999995</v>
      </c>
    </row>
    <row r="106" spans="2:6" hidden="1" x14ac:dyDescent="0.25">
      <c r="B106" s="99" t="s">
        <v>202</v>
      </c>
      <c r="C106" s="99" t="s">
        <v>95</v>
      </c>
      <c r="D106" s="99">
        <v>0.99299999999999999</v>
      </c>
    </row>
    <row r="107" spans="2:6" hidden="1" x14ac:dyDescent="0.25">
      <c r="B107" s="99" t="s">
        <v>203</v>
      </c>
      <c r="C107" s="99" t="s">
        <v>91</v>
      </c>
      <c r="D107" s="98">
        <v>0.94899999999999995</v>
      </c>
    </row>
    <row r="108" spans="2:6" hidden="1" x14ac:dyDescent="0.25">
      <c r="B108" s="99" t="s">
        <v>204</v>
      </c>
      <c r="C108" s="99" t="s">
        <v>104</v>
      </c>
      <c r="D108" s="98">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8" bestFit="1" customWidth="1"/>
    <col min="6" max="6" width="11.26953125" style="68" bestFit="1" customWidth="1"/>
    <col min="7" max="16384" width="9.1796875" style="3"/>
  </cols>
  <sheetData>
    <row r="1" spans="1:6" ht="15.5" x14ac:dyDescent="0.35">
      <c r="A1" s="26" t="s">
        <v>70</v>
      </c>
      <c r="D1" s="24"/>
    </row>
    <row r="2" spans="1:6" x14ac:dyDescent="0.25">
      <c r="A2" s="24"/>
      <c r="B2" s="24"/>
      <c r="C2" s="24"/>
      <c r="D2" s="24"/>
    </row>
    <row r="3" spans="1:6" ht="13" x14ac:dyDescent="0.3">
      <c r="A3" s="7" t="s">
        <v>10</v>
      </c>
      <c r="B3" s="24"/>
      <c r="C3" s="24"/>
      <c r="D3" s="7" t="s">
        <v>49</v>
      </c>
    </row>
    <row r="4" spans="1:6" x14ac:dyDescent="0.25">
      <c r="A4" s="72" t="s">
        <v>80</v>
      </c>
      <c r="B4" s="157">
        <f>'Direct Staffing'!C26</f>
        <v>144.04705518</v>
      </c>
      <c r="D4" s="28">
        <f>B4</f>
        <v>144.04705518</v>
      </c>
    </row>
    <row r="5" spans="1:6" x14ac:dyDescent="0.25">
      <c r="A5" s="24"/>
      <c r="B5" s="24"/>
      <c r="C5" s="24"/>
      <c r="D5" s="24"/>
    </row>
    <row r="6" spans="1:6" ht="13" x14ac:dyDescent="0.3">
      <c r="A6" s="7" t="s">
        <v>24</v>
      </c>
      <c r="B6" s="24"/>
      <c r="C6" s="24"/>
      <c r="D6" s="24"/>
    </row>
    <row r="7" spans="1:6" x14ac:dyDescent="0.25">
      <c r="A7" s="27" t="s">
        <v>25</v>
      </c>
      <c r="B7" s="108">
        <f>'Program Plan Support'!C10</f>
        <v>0.155</v>
      </c>
      <c r="D7" s="28">
        <f>B7*D4</f>
        <v>22.327293552899999</v>
      </c>
    </row>
    <row r="8" spans="1:6" x14ac:dyDescent="0.25">
      <c r="A8" s="24"/>
      <c r="B8" s="24"/>
      <c r="C8" s="24"/>
      <c r="D8" s="24"/>
    </row>
    <row r="9" spans="1:6" ht="13" x14ac:dyDescent="0.3">
      <c r="A9" s="7" t="s">
        <v>1</v>
      </c>
      <c r="B9" s="24"/>
      <c r="C9" s="24"/>
      <c r="D9" s="24"/>
    </row>
    <row r="10" spans="1:6" x14ac:dyDescent="0.25">
      <c r="A10" s="27" t="s">
        <v>9</v>
      </c>
      <c r="B10" s="34">
        <f>'Emp. Related Exp.'!C19</f>
        <v>0.23599999999999999</v>
      </c>
      <c r="C10" s="28"/>
      <c r="D10" s="28">
        <f>B10*(D4+D7)</f>
        <v>39.264346300964398</v>
      </c>
    </row>
    <row r="11" spans="1:6" ht="16.5" customHeight="1" x14ac:dyDescent="0.25">
      <c r="A11" s="24"/>
      <c r="B11" s="24"/>
      <c r="C11" s="24"/>
      <c r="D11" s="24"/>
    </row>
    <row r="12" spans="1:6" ht="13" x14ac:dyDescent="0.3">
      <c r="A12" s="7" t="s">
        <v>28</v>
      </c>
      <c r="B12" s="24"/>
      <c r="C12" s="24"/>
      <c r="D12" s="24"/>
    </row>
    <row r="13" spans="1:6" x14ac:dyDescent="0.25">
      <c r="A13" s="29" t="s">
        <v>29</v>
      </c>
      <c r="B13" s="158">
        <f>'Client Programming &amp; Supports'!C5</f>
        <v>4.9399999999999999E-2</v>
      </c>
      <c r="D13" s="6">
        <f>(D4+D7+D10)*B13</f>
        <v>10.158551534672901</v>
      </c>
      <c r="F13" s="68" t="s">
        <v>62</v>
      </c>
    </row>
    <row r="14" spans="1:6" x14ac:dyDescent="0.25">
      <c r="A14" s="24"/>
      <c r="B14" s="24"/>
      <c r="C14" s="24"/>
      <c r="D14" s="24"/>
      <c r="F14" s="68">
        <v>0.01</v>
      </c>
    </row>
    <row r="15" spans="1:6" ht="13" x14ac:dyDescent="0.3">
      <c r="A15" s="7" t="s">
        <v>43</v>
      </c>
      <c r="B15" s="24"/>
      <c r="C15" s="24"/>
      <c r="D15" s="24"/>
      <c r="F15" s="69" t="e">
        <f>(D23*0.01)+D23</f>
        <v>#VALUE!</v>
      </c>
    </row>
    <row r="16" spans="1:6" x14ac:dyDescent="0.25">
      <c r="A16" s="27" t="s">
        <v>44</v>
      </c>
      <c r="B16" s="41">
        <f>'Program Related Expenses'!E13</f>
        <v>0.23250000000000001</v>
      </c>
      <c r="C16" s="28"/>
      <c r="D16" s="28">
        <f>E16-(D4+D10+D7+D13)</f>
        <v>65.371804335094367</v>
      </c>
      <c r="E16" s="68">
        <f>(D4+D10+D7+D13)/(1-B16)</f>
        <v>281.16905090363167</v>
      </c>
      <c r="F16" s="68" t="s">
        <v>63</v>
      </c>
    </row>
    <row r="17" spans="1:7" x14ac:dyDescent="0.25">
      <c r="A17" s="66"/>
      <c r="B17" s="67"/>
      <c r="C17" s="28"/>
      <c r="D17" s="28"/>
    </row>
    <row r="18" spans="1:7" s="87" customFormat="1" ht="13" x14ac:dyDescent="0.3">
      <c r="A18" s="82" t="s">
        <v>189</v>
      </c>
      <c r="B18" s="83"/>
      <c r="C18" s="84"/>
      <c r="D18" s="84"/>
      <c r="E18" s="68"/>
      <c r="F18" s="85"/>
      <c r="G18" s="86"/>
    </row>
    <row r="19" spans="1:7" s="87" customFormat="1" x14ac:dyDescent="0.25">
      <c r="A19" s="88" t="s">
        <v>190</v>
      </c>
      <c r="B19" s="89" t="str">
        <f>'Regional Variance Factor'!B7</f>
        <v>-</v>
      </c>
      <c r="C19" s="86"/>
      <c r="D19" s="90" t="str">
        <f>IF((B19&lt;&gt;"-"),((E16*B19)-E16),"Select County")</f>
        <v>Select County</v>
      </c>
      <c r="E19" s="68"/>
      <c r="F19" s="85"/>
      <c r="G19" s="91"/>
    </row>
    <row r="20" spans="1:7" x14ac:dyDescent="0.25">
      <c r="A20" s="66"/>
      <c r="B20" s="67"/>
      <c r="C20" s="28"/>
      <c r="D20" s="69"/>
      <c r="F20" s="70">
        <v>5.0000000000000001E-4</v>
      </c>
    </row>
    <row r="21" spans="1:7" ht="13" hidden="1" x14ac:dyDescent="0.3">
      <c r="A21" s="30" t="s">
        <v>78</v>
      </c>
      <c r="B21" s="25" t="str">
        <f>IF((B19&lt;&gt;"-"),F23-D23,"-")</f>
        <v>-</v>
      </c>
      <c r="C21" s="51"/>
      <c r="D21" s="92"/>
      <c r="F21" s="69" t="e">
        <f>(F15*0.05)+F15</f>
        <v>#VALUE!</v>
      </c>
    </row>
    <row r="22" spans="1:7" hidden="1" x14ac:dyDescent="0.25">
      <c r="A22" s="66"/>
      <c r="B22" s="67"/>
      <c r="C22" s="28"/>
      <c r="D22" s="69"/>
      <c r="F22" s="71">
        <v>42186</v>
      </c>
    </row>
    <row r="23" spans="1:7" ht="13" x14ac:dyDescent="0.3">
      <c r="A23" s="30" t="s">
        <v>77</v>
      </c>
      <c r="B23" s="25" t="str">
        <f>IF((B19&lt;&gt;"-"),D23,"Select County")</f>
        <v>Select County</v>
      </c>
      <c r="C23" s="51"/>
      <c r="D23" s="92" t="str">
        <f>IF((B19&lt;&gt;"-"),E16+D19,"Select County")</f>
        <v>Select County</v>
      </c>
      <c r="F23" s="69" t="e">
        <f>(F21*0.01)+F21</f>
        <v>#VALUE!</v>
      </c>
    </row>
    <row r="24" spans="1:7" x14ac:dyDescent="0.25">
      <c r="A24" s="24"/>
      <c r="B24" s="24"/>
      <c r="C24" s="24"/>
      <c r="D24" s="68"/>
    </row>
    <row r="25" spans="1:7" ht="15.75" customHeight="1" x14ac:dyDescent="0.25"/>
  </sheetData>
  <sheetProtection algorithmName="SHA-512" hashValue="/yyBAwu9DTP1PMTWX2Cmd4mjCPVf7gIkuhPatat0dnBp8vFIJs7P7wOfYY6gbDMfZ5W/4goVa32VQ94Azam5AA==" saltValue="YdZwwYX5f3JmQ3J1JBK5Sw==" spinCount="100000" sheet="1" objects="1" scenarios="1"/>
  <phoneticPr fontId="2" type="noConversion"/>
  <dataValidations xWindow="634" yWindow="592" count="1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22 B16:B17 B2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dataValidation allowBlank="1" showInputMessage="1" showErrorMessage="1" prompt="Hourly Rate formula is equal to Hourly Rate Calculation" sqref="B23"/>
    <dataValidation allowBlank="1" showInputMessage="1" showErrorMessage="1" prompt="INSERT MATT'S EXPLANATION HERE" sqref="B21"/>
    <dataValidation allowBlank="1" showInputMessage="1" showErrorMessage="1" prompt="Budget Neutrality Rate" sqref="B18"/>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5"/>
  <sheetViews>
    <sheetView workbookViewId="0">
      <selection activeCell="A5" sqref="A5:XFD15"/>
    </sheetView>
  </sheetViews>
  <sheetFormatPr defaultRowHeight="12.5" x14ac:dyDescent="0.25"/>
  <cols>
    <col min="1" max="1" width="10.1796875" bestFit="1" customWidth="1"/>
    <col min="2" max="2" width="53.453125" customWidth="1"/>
  </cols>
  <sheetData>
    <row r="5" spans="1:3" hidden="1" x14ac:dyDescent="0.25">
      <c r="A5" t="s">
        <v>64</v>
      </c>
      <c r="B5" t="s">
        <v>65</v>
      </c>
    </row>
    <row r="6" spans="1:3" hidden="1" x14ac:dyDescent="0.25">
      <c r="A6" s="54">
        <v>42339</v>
      </c>
      <c r="B6" t="s">
        <v>79</v>
      </c>
      <c r="C6" t="s">
        <v>193</v>
      </c>
    </row>
    <row r="7" spans="1:3" hidden="1" x14ac:dyDescent="0.25">
      <c r="A7" s="54">
        <v>42522</v>
      </c>
      <c r="B7" t="s">
        <v>191</v>
      </c>
      <c r="C7" t="s">
        <v>192</v>
      </c>
    </row>
    <row r="8" spans="1:3" hidden="1" x14ac:dyDescent="0.25">
      <c r="A8" s="54">
        <v>43101</v>
      </c>
      <c r="B8" s="55" t="s">
        <v>205</v>
      </c>
      <c r="C8" t="s">
        <v>206</v>
      </c>
    </row>
    <row r="9" spans="1:3" hidden="1" x14ac:dyDescent="0.25">
      <c r="A9" s="54">
        <v>43282</v>
      </c>
      <c r="B9" s="100" t="s">
        <v>207</v>
      </c>
      <c r="C9" s="101" t="s">
        <v>208</v>
      </c>
    </row>
    <row r="10" spans="1:3" hidden="1" x14ac:dyDescent="0.25">
      <c r="A10" s="54">
        <v>43466</v>
      </c>
      <c r="B10" t="s">
        <v>209</v>
      </c>
      <c r="C10" s="101" t="s">
        <v>210</v>
      </c>
    </row>
    <row r="11" spans="1:3" hidden="1" x14ac:dyDescent="0.25">
      <c r="A11" s="54">
        <v>43831</v>
      </c>
      <c r="B11" t="s">
        <v>211</v>
      </c>
      <c r="C11" s="101" t="s">
        <v>212</v>
      </c>
    </row>
    <row r="12" spans="1:3" hidden="1" x14ac:dyDescent="0.25">
      <c r="A12" s="54">
        <v>43831</v>
      </c>
      <c r="B12" s="101" t="s">
        <v>214</v>
      </c>
      <c r="C12" s="101" t="s">
        <v>213</v>
      </c>
    </row>
    <row r="13" spans="1:3" hidden="1" x14ac:dyDescent="0.25">
      <c r="A13" s="54">
        <v>44197</v>
      </c>
      <c r="B13" t="s">
        <v>211</v>
      </c>
      <c r="C13" s="101" t="s">
        <v>225</v>
      </c>
    </row>
    <row r="14" spans="1:3" hidden="1" x14ac:dyDescent="0.25">
      <c r="A14" s="54">
        <v>44378</v>
      </c>
      <c r="B14" t="s">
        <v>211</v>
      </c>
      <c r="C14" s="101" t="s">
        <v>226</v>
      </c>
    </row>
    <row r="15" spans="1:3" ht="37.5" hidden="1" x14ac:dyDescent="0.25">
      <c r="A15" s="54">
        <v>44562</v>
      </c>
      <c r="B15" s="55" t="s">
        <v>227</v>
      </c>
      <c r="C15" s="101" t="s">
        <v>228</v>
      </c>
    </row>
  </sheetData>
  <sheetProtection algorithmName="SHA-512" hashValue="pLiB7UkWbswGC7dzue6vPqT5b3Qf2MKIbXCk7wk0Upk2JIg10t26lRgLIm5J+GI40WZbfFo8XHV8qL6Xq1l6JQ==" saltValue="a17/KY/uh68oD6j6ndTzx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Props1.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2.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3.xml><?xml version="1.0" encoding="utf-8"?>
<ds:datastoreItem xmlns:ds="http://schemas.openxmlformats.org/officeDocument/2006/customXml" ds:itemID="{62B5F2C0-4531-4B4E-BDCD-120E51415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6554FF-4356-4EE9-A614-6CB24A254134}">
  <ds:schemaRefs>
    <ds:schemaRef ds:uri="http://schemas.microsoft.com/sharepoint/events"/>
  </ds:schemaRefs>
</ds:datastoreItem>
</file>

<file path=customXml/itemProps5.xml><?xml version="1.0" encoding="utf-8"?>
<ds:datastoreItem xmlns:ds="http://schemas.openxmlformats.org/officeDocument/2006/customXml" ds:itemID="{09A07924-01D7-4DD6-B356-D59CE3977F8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purl.org/dc/elements/1.1/"/>
    <ds:schemaRef ds:uri="http://schemas.openxmlformats.org/package/2006/metadata/core-properties"/>
    <ds:schemaRef ds:uri="39dc04e4-1dc7-4207-b25c-d7db9724c6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 Daily version A v15</dc:title>
  <dc:creator>pwmfb67</dc:creator>
  <cp:lastModifiedBy>Lawson, Angie</cp:lastModifiedBy>
  <cp:lastPrinted>2013-02-20T16:03:06Z</cp:lastPrinted>
  <dcterms:created xsi:type="dcterms:W3CDTF">2009-10-20T14:58:44Z</dcterms:created>
  <dcterms:modified xsi:type="dcterms:W3CDTF">2021-12-08T20:04:11Z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