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wAML06\Desktop\2022 corrected frameworks\Unit\"/>
    </mc:Choice>
  </mc:AlternateContent>
  <bookViews>
    <workbookView xWindow="0" yWindow="0" windowWidth="15360" windowHeight="8540" tabRatio="871"/>
  </bookViews>
  <sheets>
    <sheet name="Direct Staffing" sheetId="10" r:id="rId1"/>
    <sheet name="Emp. Related Exp." sheetId="3" r:id="rId2"/>
    <sheet name="Program Related Expenses" sheetId="6" r:id="rId3"/>
    <sheet name="Regional Variance Factor" sheetId="12" r:id="rId4"/>
    <sheet name="Respite Rate Framework" sheetId="9" r:id="rId5"/>
    <sheet name="Version" sheetId="11" state="hidden" r:id="rId6"/>
  </sheets>
  <definedNames>
    <definedName name="Budget_Neutrality">'Respite Rate Framework'!$A$17:$B$24</definedName>
    <definedName name="Customization">'Direct Staffing'!$A$16:$C$19</definedName>
    <definedName name="DirectStaff">'Direct Staffing'!$A$8:$C$10</definedName>
    <definedName name="_xlnm.Print_Area" localSheetId="0">'Direct Staffing'!$A$1:$F$26</definedName>
    <definedName name="ReliefStaff">'Direct Staffing'!$A$21:$D$23</definedName>
    <definedName name="Room_Board">'Program Related Expenses'!#REF!</definedName>
    <definedName name="Supervision">'Direct Staffing'!$A$12:$E$14</definedName>
  </definedNames>
  <calcPr calcId="162913"/>
</workbook>
</file>

<file path=xl/calcChain.xml><?xml version="1.0" encoding="utf-8"?>
<calcChain xmlns="http://schemas.openxmlformats.org/spreadsheetml/2006/main">
  <c r="B21" i="9" l="1"/>
  <c r="I60" i="9"/>
  <c r="C6" i="10"/>
  <c r="C10" i="10" s="1"/>
  <c r="E14" i="10"/>
  <c r="B7" i="12"/>
  <c r="B13" i="9"/>
  <c r="B5" i="12"/>
  <c r="E13" i="6"/>
  <c r="B10" i="9"/>
  <c r="C19" i="3"/>
  <c r="B7" i="9"/>
  <c r="B24" i="9"/>
  <c r="D13" i="9"/>
  <c r="D15" i="9"/>
  <c r="B15" i="9"/>
  <c r="B27" i="9"/>
  <c r="B30" i="9"/>
  <c r="B18" i="9"/>
  <c r="B33" i="9"/>
  <c r="B36" i="9"/>
  <c r="B39" i="9"/>
  <c r="B42" i="9"/>
  <c r="D23" i="10" l="1"/>
  <c r="C26" i="10" s="1"/>
  <c r="B4" i="9" s="1"/>
  <c r="D4" i="9" s="1"/>
  <c r="D7" i="9" l="1"/>
  <c r="E10" i="9" s="1"/>
  <c r="D10" i="9" s="1"/>
</calcChain>
</file>

<file path=xl/sharedStrings.xml><?xml version="1.0" encoding="utf-8"?>
<sst xmlns="http://schemas.openxmlformats.org/spreadsheetml/2006/main" count="331" uniqueCount="232">
  <si>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</si>
  <si>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</si>
  <si>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</si>
  <si>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</si>
  <si>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</si>
  <si>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</si>
  <si>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</si>
  <si>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</si>
  <si>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</si>
  <si>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</si>
  <si>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</si>
  <si>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</si>
  <si>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</si>
  <si>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</si>
  <si>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</si>
  <si>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</si>
  <si>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</si>
  <si>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</si>
  <si>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</si>
  <si>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</si>
  <si>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</si>
  <si>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</si>
  <si>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</si>
  <si>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Total costs for staffing per hour</t>
  </si>
  <si>
    <t>* percentage of direct staffing costs</t>
  </si>
  <si>
    <t>Employee Related Expense Description</t>
  </si>
  <si>
    <t>Dental insurance</t>
  </si>
  <si>
    <t>Percentage of direct care to cover staffing benefits</t>
  </si>
  <si>
    <t>Step 2.  Add in other program related expenses</t>
  </si>
  <si>
    <t>Program Related Expenses</t>
  </si>
  <si>
    <t>Total Program Related Expenses</t>
  </si>
  <si>
    <t xml:space="preserve">Total </t>
  </si>
  <si>
    <t>Standard General &amp; Administrative Support</t>
  </si>
  <si>
    <t>15 Minute Unit Rate</t>
  </si>
  <si>
    <t>Rate Calculation:</t>
  </si>
  <si>
    <t>* Total Employee Related Expense Percentage</t>
  </si>
  <si>
    <t>Direct Supervision</t>
  </si>
  <si>
    <t>Wage</t>
  </si>
  <si>
    <t>Supervision Percent</t>
  </si>
  <si>
    <t>Supervision Amount</t>
  </si>
  <si>
    <t>Hour of Service</t>
  </si>
  <si>
    <t>Staffing Customization Options</t>
  </si>
  <si>
    <t>Add-on $</t>
  </si>
  <si>
    <t>Add-on Choice</t>
  </si>
  <si>
    <t>No Customization</t>
  </si>
  <si>
    <t>Deaf or hard of hearing</t>
  </si>
  <si>
    <t>Budget Neutrality Factor</t>
  </si>
  <si>
    <t>15 Minute Budget Neutrality</t>
  </si>
  <si>
    <t>Respite Services</t>
  </si>
  <si>
    <t>Step 3. Add in utilization expenses</t>
  </si>
  <si>
    <t>Utilization Expenses</t>
  </si>
  <si>
    <t>Step 4. Calculate Total Prgram Related Expenses</t>
  </si>
  <si>
    <t>FRAMEWORK FOR Respite</t>
  </si>
  <si>
    <t>Implementation version</t>
  </si>
  <si>
    <t>Remove daily line calculations/totals</t>
  </si>
  <si>
    <t>Remove R&amp;B from program related expenses tab</t>
  </si>
  <si>
    <t>Date</t>
  </si>
  <si>
    <t>Update</t>
  </si>
  <si>
    <t>4/1/14 COLA increase of 1% added to framework</t>
  </si>
  <si>
    <t>Original Total 15 Minute Rate</t>
  </si>
  <si>
    <t>4/1/2014 COLA</t>
  </si>
  <si>
    <t>Cost of Living Adjustment</t>
  </si>
  <si>
    <t>Post COLA Total 15 Minute Rate</t>
  </si>
  <si>
    <t>7/1/14 COLA increase of 5% added to framework</t>
  </si>
  <si>
    <t>Post 4/1/2014 COLA Total Rate</t>
  </si>
  <si>
    <t>7/1/14 COLA</t>
  </si>
  <si>
    <t>Post 7/1/2014 COLA Total Rate</t>
  </si>
  <si>
    <t>7/1/15 COLA increase of 1% added</t>
  </si>
  <si>
    <t>Version 4</t>
  </si>
  <si>
    <t>Version 1</t>
  </si>
  <si>
    <t>Version 2</t>
  </si>
  <si>
    <t>Version 3</t>
  </si>
  <si>
    <t>7/1/15 COLA</t>
  </si>
  <si>
    <t>Post 7/1/2015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</si>
  <si>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</si>
  <si>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</si>
  <si>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</si>
  <si>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</si>
  <si>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</si>
  <si>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</si>
  <si>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</si>
  <si>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</si>
  <si>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</si>
  <si>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</si>
  <si>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</si>
  <si>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</si>
  <si>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</si>
  <si>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</si>
  <si>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</si>
  <si>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</si>
  <si>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</si>
  <si>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</si>
  <si>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</si>
  <si>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</si>
  <si>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</si>
  <si>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</si>
  <si>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</si>
  <si>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</si>
  <si>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</si>
  <si>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</si>
  <si>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</si>
  <si>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</si>
  <si>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</si>
  <si>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</si>
  <si>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</si>
  <si>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</si>
  <si>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</si>
  <si>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</si>
  <si>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</si>
  <si>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</si>
  <si>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</si>
  <si>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</si>
  <si>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</si>
  <si>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</si>
  <si>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</si>
  <si>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</si>
  <si>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</si>
  <si>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</si>
  <si>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</si>
  <si>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</si>
  <si>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</si>
  <si>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</si>
  <si>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</si>
  <si>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</si>
  <si>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</si>
  <si>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</si>
  <si>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</si>
  <si>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</si>
  <si>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</si>
  <si>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</si>
  <si>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</si>
  <si>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</si>
  <si>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</si>
  <si>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</si>
  <si>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</si>
  <si>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</si>
  <si>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</si>
  <si>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</si>
  <si>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</si>
  <si>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</si>
  <si>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</si>
  <si>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</si>
  <si>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</si>
  <si>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</si>
  <si>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</si>
  <si>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</si>
  <si>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</si>
  <si>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</si>
  <si>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</si>
  <si>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</si>
  <si>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</si>
  <si>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</si>
  <si>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</si>
  <si>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</si>
  <si>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</si>
  <si>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</si>
  <si>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</si>
  <si>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</si>
  <si>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</si>
  <si>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</si>
  <si>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</si>
  <si>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</si>
  <si>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</si>
  <si>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</si>
  <si>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</si>
  <si>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</si>
  <si>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</si>
  <si>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</si>
  <si>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</si>
  <si>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</si>
  <si>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</si>
  <si>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</si>
  <si>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</si>
  <si>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</si>
  <si>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</si>
  <si>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</si>
  <si>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</si>
  <si>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</si>
  <si>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</si>
  <si>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</si>
  <si>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</si>
  <si>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</si>
  <si>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</si>
  <si>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</si>
  <si>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Regional Variance Factor added</t>
  </si>
  <si>
    <t>Version 5</t>
  </si>
  <si>
    <t>Version 6</t>
  </si>
  <si>
    <t>Update to supervision calculation (format)</t>
  </si>
  <si>
    <t>updates to wages and component values</t>
  </si>
  <si>
    <t>Version 7</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</si>
  <si>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</si>
  <si>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</si>
  <si>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</si>
  <si>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</si>
  <si>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</si>
  <si>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</si>
  <si>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</si>
  <si>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</si>
  <si>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</si>
  <si>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</si>
  <si>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</si>
  <si>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Remove COLAs</t>
  </si>
  <si>
    <t>Version 9</t>
  </si>
  <si>
    <t>Final Unit Rate</t>
  </si>
  <si>
    <t>Increase Supervisor Wage</t>
  </si>
  <si>
    <t>Version 10</t>
  </si>
  <si>
    <t>Version 11</t>
  </si>
  <si>
    <t>Shared Staff Ratio</t>
  </si>
  <si>
    <t>Staffing Ratio</t>
  </si>
  <si>
    <t>Add in Staff Ratio, Hidden Budget Neutrality Factor</t>
  </si>
  <si>
    <t>Version 12</t>
  </si>
  <si>
    <t>Added Competitive Workforce Factor</t>
  </si>
  <si>
    <t xml:space="preserve">Step 2. Add wage for individual direct staff </t>
  </si>
  <si>
    <t>Step 3. Add % to cover Supervision</t>
  </si>
  <si>
    <t>Step 4. Add staffing customization option to meet high level needs provided to an individual</t>
  </si>
  <si>
    <t>CWF Wage</t>
  </si>
  <si>
    <t>Step 5.  Add % to cover vacation, sick and training for individual direct staff hours</t>
  </si>
  <si>
    <t>Step 6. Calculate hourly individual staffing</t>
  </si>
  <si>
    <t>Step 7.  Define Shared Staff Ratio</t>
  </si>
  <si>
    <t>Step 1. Determine Wage for Direct Care Worker</t>
  </si>
  <si>
    <t>Base hourly wage</t>
  </si>
  <si>
    <t>Competitive Workforce Factor (CWF)</t>
  </si>
  <si>
    <t>Total wage per hour of service</t>
  </si>
  <si>
    <t>No Change</t>
  </si>
  <si>
    <t>Version 13</t>
  </si>
  <si>
    <t>Version 14</t>
  </si>
  <si>
    <t>Remote Support 1:1</t>
  </si>
  <si>
    <t>Face to Face 1:1</t>
  </si>
  <si>
    <t>Face to Face 1:2</t>
  </si>
  <si>
    <t>Face to Face 1:3</t>
  </si>
  <si>
    <t>New value for direct care staff wage,
supervisor wage</t>
  </si>
  <si>
    <t>Version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</si>
</sst>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1"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tint="-0.14999847407452621"/>
        <bgColor indexed="64"/>
      </patternFill>
    </fill>
    <fill>
      <patternFill patternType="solid">
        <fgColor theme="0"/>
        <bgColor indexed="64"/>
      </patternFill>
    </fill>
    <fill>
      <patternFill patternType="solid">
        <fgColor theme="0"/>
        <bgColor indexed="9"/>
      </patternFill>
    </fill>
    <fill>
      <patternFill patternType="solid">
        <fgColor rgb="FFFFFF99"/>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36">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3" fillId="3" borderId="1" xfId="0" applyFont="1" applyFill="1" applyBorder="1"/>
    <xf numFmtId="10" fontId="3" fillId="3" borderId="1" xfId="0" applyNumberFormat="1" applyFont="1" applyFill="1" applyBorder="1"/>
    <xf numFmtId="10" fontId="1" fillId="3" borderId="5" xfId="5" applyNumberFormat="1" applyFill="1" applyBorder="1" applyAlignment="1"/>
    <xf numFmtId="10" fontId="5" fillId="3" borderId="1" xfId="0" applyNumberFormat="1" applyFont="1" applyFill="1" applyBorder="1"/>
    <xf numFmtId="0" fontId="3" fillId="3" borderId="7" xfId="0" applyFont="1" applyFill="1" applyBorder="1" applyAlignment="1">
      <alignment horizontal="left"/>
    </xf>
    <xf numFmtId="0" fontId="3" fillId="3" borderId="0" xfId="0" applyFont="1" applyFill="1" applyBorder="1" applyAlignment="1">
      <alignment horizontal="left"/>
    </xf>
    <xf numFmtId="165" fontId="3" fillId="3" borderId="0" xfId="0" applyNumberFormat="1" applyFont="1" applyFill="1" applyBorder="1"/>
    <xf numFmtId="0" fontId="3" fillId="3" borderId="6" xfId="0" applyFont="1" applyFill="1" applyBorder="1" applyAlignment="1">
      <alignment horizontal="left"/>
    </xf>
    <xf numFmtId="0" fontId="5" fillId="3" borderId="5" xfId="0" applyFont="1" applyFill="1" applyBorder="1" applyAlignment="1">
      <alignment horizontal="left"/>
    </xf>
    <xf numFmtId="0" fontId="5" fillId="3" borderId="0" xfId="0" applyFont="1" applyFill="1" applyBorder="1" applyAlignment="1">
      <alignment horizontal="left"/>
    </xf>
    <xf numFmtId="0" fontId="0" fillId="3" borderId="6" xfId="0" applyFill="1" applyBorder="1"/>
    <xf numFmtId="165" fontId="5" fillId="3" borderId="1" xfId="0" applyNumberFormat="1" applyFont="1" applyFill="1" applyBorder="1"/>
    <xf numFmtId="10" fontId="0" fillId="3" borderId="1" xfId="5" applyNumberFormat="1" applyFont="1" applyFill="1" applyBorder="1"/>
    <xf numFmtId="10" fontId="5" fillId="3" borderId="1" xfId="5" applyNumberFormat="1" applyFont="1" applyFill="1" applyBorder="1" applyAlignment="1">
      <alignment vertical="top"/>
    </xf>
    <xf numFmtId="9" fontId="1" fillId="3" borderId="1" xfId="5"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44" fontId="0" fillId="0" borderId="1" xfId="2" applyFont="1" applyFill="1" applyBorder="1" applyProtection="1"/>
    <xf numFmtId="44" fontId="0" fillId="3" borderId="1" xfId="0" applyNumberFormat="1" applyFill="1" applyBorder="1"/>
    <xf numFmtId="165" fontId="1" fillId="3" borderId="1" xfId="0" applyNumberFormat="1" applyFont="1" applyFill="1" applyBorder="1"/>
    <xf numFmtId="0" fontId="5" fillId="3" borderId="0" xfId="0" applyFont="1" applyFill="1" applyBorder="1" applyAlignment="1"/>
    <xf numFmtId="10" fontId="5" fillId="3" borderId="0" xfId="5" applyNumberFormat="1" applyFont="1" applyFill="1" applyBorder="1" applyAlignment="1">
      <alignment vertical="top"/>
    </xf>
    <xf numFmtId="165" fontId="3" fillId="0" borderId="0" xfId="5" applyNumberFormat="1" applyFont="1" applyFill="1" applyProtection="1"/>
    <xf numFmtId="0" fontId="4" fillId="3" borderId="0" xfId="0" applyFont="1" applyFill="1" applyAlignment="1">
      <alignment horizontal="left"/>
    </xf>
    <xf numFmtId="0" fontId="3" fillId="3" borderId="0" xfId="0" applyFont="1" applyFill="1" applyAlignment="1">
      <alignment horizontal="left"/>
    </xf>
    <xf numFmtId="14" fontId="0" fillId="0" borderId="0" xfId="0" applyNumberFormat="1"/>
    <xf numFmtId="0" fontId="3" fillId="0" borderId="0" xfId="0" applyFont="1"/>
    <xf numFmtId="0" fontId="0" fillId="0" borderId="0" xfId="0" applyAlignment="1">
      <alignment wrapText="1"/>
    </xf>
    <xf numFmtId="0" fontId="1" fillId="3" borderId="0" xfId="0" applyFont="1" applyFill="1"/>
    <xf numFmtId="0" fontId="0" fillId="0" borderId="0" xfId="0" applyAlignment="1">
      <alignment horizontal="left"/>
    </xf>
    <xf numFmtId="0" fontId="1" fillId="2" borderId="5" xfId="0" applyFont="1" applyFill="1" applyBorder="1" applyAlignment="1"/>
    <xf numFmtId="0" fontId="7" fillId="5" borderId="15" xfId="0" applyFont="1" applyFill="1" applyBorder="1" applyAlignment="1">
      <alignment vertical="center"/>
    </xf>
    <xf numFmtId="0" fontId="7" fillId="5" borderId="15" xfId="0" applyFont="1" applyFill="1" applyBorder="1" applyAlignment="1">
      <alignment horizontal="left" vertical="center"/>
    </xf>
    <xf numFmtId="0" fontId="8" fillId="6" borderId="15" xfId="0" applyFont="1" applyFill="1" applyBorder="1" applyAlignment="1">
      <alignment vertical="center"/>
    </xf>
    <xf numFmtId="0" fontId="8" fillId="6" borderId="15" xfId="0" quotePrefix="1" applyFont="1" applyFill="1" applyBorder="1" applyAlignment="1">
      <alignment horizontal="left" vertical="center"/>
    </xf>
    <xf numFmtId="0" fontId="8" fillId="0" borderId="15" xfId="0" applyFont="1" applyBorder="1" applyAlignment="1">
      <alignment vertical="center"/>
    </xf>
    <xf numFmtId="166" fontId="0" fillId="0" borderId="15" xfId="0" applyNumberFormat="1" applyBorder="1"/>
    <xf numFmtId="0" fontId="0" fillId="0" borderId="15" xfId="0" applyFont="1" applyBorder="1" applyAlignment="1">
      <alignment vertical="top"/>
    </xf>
    <xf numFmtId="0" fontId="3" fillId="4" borderId="0" xfId="0" applyFont="1" applyFill="1"/>
    <xf numFmtId="165" fontId="1" fillId="0" borderId="0" xfId="5" applyNumberFormat="1" applyFont="1" applyFill="1" applyProtection="1"/>
    <xf numFmtId="44" fontId="9" fillId="4" borderId="0" xfId="0" applyNumberFormat="1" applyFont="1" applyFill="1"/>
    <xf numFmtId="0" fontId="9" fillId="3" borderId="0" xfId="0" applyFont="1" applyFill="1"/>
    <xf numFmtId="0" fontId="9" fillId="4" borderId="0" xfId="0" applyFont="1" applyFill="1"/>
    <xf numFmtId="0" fontId="0" fillId="4" borderId="0" xfId="0" applyFill="1"/>
    <xf numFmtId="0" fontId="1" fillId="4" borderId="1" xfId="0" applyFont="1" applyFill="1" applyBorder="1"/>
    <xf numFmtId="10" fontId="1" fillId="7" borderId="1" xfId="5" applyNumberFormat="1" applyFont="1" applyFill="1" applyBorder="1"/>
    <xf numFmtId="44" fontId="9" fillId="7" borderId="0" xfId="2" applyFont="1" applyFill="1" applyAlignment="1">
      <alignment horizontal="right"/>
    </xf>
    <xf numFmtId="165" fontId="9" fillId="4" borderId="0" xfId="0" applyNumberFormat="1" applyFont="1" applyFill="1"/>
    <xf numFmtId="44" fontId="9" fillId="7" borderId="0" xfId="2" applyFont="1" applyFill="1" applyAlignment="1">
      <alignment horizontal="left"/>
    </xf>
    <xf numFmtId="0" fontId="10" fillId="3" borderId="0" xfId="0" applyFont="1" applyFill="1"/>
    <xf numFmtId="44" fontId="1" fillId="8" borderId="8" xfId="2" applyFont="1" applyFill="1" applyBorder="1" applyAlignment="1" applyProtection="1">
      <alignment vertical="top"/>
      <protection locked="0"/>
    </xf>
    <xf numFmtId="44" fontId="1" fillId="8" borderId="9" xfId="2" applyFont="1" applyFill="1" applyBorder="1" applyAlignment="1" applyProtection="1">
      <alignment vertical="top"/>
    </xf>
    <xf numFmtId="0" fontId="1" fillId="0" borderId="0" xfId="0" applyFont="1"/>
    <xf numFmtId="0" fontId="8" fillId="0" borderId="16" xfId="0" applyFont="1" applyBorder="1" applyAlignment="1">
      <alignment vertical="center"/>
    </xf>
    <xf numFmtId="0" fontId="0" fillId="0" borderId="16" xfId="0" applyFont="1" applyBorder="1" applyAlignment="1">
      <alignment vertical="top"/>
    </xf>
    <xf numFmtId="166" fontId="0" fillId="0" borderId="16" xfId="0" applyNumberFormat="1" applyBorder="1"/>
    <xf numFmtId="0" fontId="8" fillId="0" borderId="1" xfId="0" applyFont="1" applyBorder="1" applyAlignment="1">
      <alignment vertical="center"/>
    </xf>
    <xf numFmtId="0" fontId="0" fillId="0" borderId="1" xfId="0" applyFont="1" applyBorder="1" applyAlignment="1">
      <alignment vertical="top"/>
    </xf>
    <xf numFmtId="0" fontId="0" fillId="6" borderId="1" xfId="0" applyFill="1" applyBorder="1"/>
    <xf numFmtId="0" fontId="0" fillId="0" borderId="1" xfId="0" applyBorder="1"/>
    <xf numFmtId="166" fontId="0" fillId="0" borderId="1" xfId="0" applyNumberFormat="1" applyFill="1" applyBorder="1"/>
    <xf numFmtId="44" fontId="1" fillId="8" borderId="1" xfId="2" applyFont="1" applyFill="1" applyBorder="1" applyProtection="1">
      <protection locked="0"/>
    </xf>
    <xf numFmtId="0" fontId="1" fillId="3" borderId="0" xfId="0" applyFont="1" applyFill="1" applyBorder="1"/>
    <xf numFmtId="44" fontId="0" fillId="0" borderId="0" xfId="2" applyFont="1" applyFill="1" applyBorder="1" applyProtection="1"/>
    <xf numFmtId="0" fontId="0" fillId="3" borderId="0" xfId="0" applyFill="1" applyProtection="1">
      <protection hidden="1"/>
    </xf>
    <xf numFmtId="0" fontId="6" fillId="3" borderId="0" xfId="0" applyFont="1" applyFill="1" applyProtection="1">
      <protection hidden="1"/>
    </xf>
    <xf numFmtId="0" fontId="10" fillId="3" borderId="0" xfId="0" applyFont="1" applyFill="1" applyProtection="1">
      <protection hidden="1"/>
    </xf>
    <xf numFmtId="0" fontId="3" fillId="3" borderId="0" xfId="0" applyFont="1" applyFill="1" applyProtection="1">
      <protection hidden="1"/>
    </xf>
    <xf numFmtId="165" fontId="3" fillId="0" borderId="0" xfId="5" applyNumberFormat="1" applyFont="1" applyFill="1" applyProtection="1">
      <protection hidden="1"/>
    </xf>
    <xf numFmtId="0" fontId="1" fillId="3" borderId="1" xfId="0" applyFont="1" applyFill="1" applyBorder="1" applyProtection="1">
      <protection hidden="1"/>
    </xf>
    <xf numFmtId="44" fontId="0" fillId="0" borderId="1" xfId="2" applyFont="1" applyFill="1" applyBorder="1" applyProtection="1">
      <protection hidden="1"/>
    </xf>
    <xf numFmtId="44" fontId="0" fillId="3" borderId="0" xfId="0" applyNumberFormat="1" applyFill="1" applyProtection="1">
      <protection hidden="1"/>
    </xf>
    <xf numFmtId="0" fontId="3" fillId="3" borderId="0" xfId="4" applyFont="1" applyFill="1"/>
    <xf numFmtId="0" fontId="1" fillId="6" borderId="5" xfId="4" applyFont="1" applyFill="1" applyBorder="1" applyAlignment="1">
      <alignment horizontal="left"/>
    </xf>
    <xf numFmtId="0" fontId="1" fillId="6" borderId="7" xfId="4" applyFont="1" applyFill="1" applyBorder="1" applyAlignment="1">
      <alignment horizontal="left"/>
    </xf>
    <xf numFmtId="10" fontId="1" fillId="3" borderId="1" xfId="5" applyNumberFormat="1" applyFont="1" applyFill="1" applyBorder="1"/>
    <xf numFmtId="0" fontId="1" fillId="4" borderId="0" xfId="0" applyFont="1" applyFill="1"/>
    <xf numFmtId="0" fontId="1" fillId="3" borderId="0" xfId="0" applyFont="1" applyFill="1" applyProtection="1">
      <protection hidden="1"/>
    </xf>
    <xf numFmtId="0" fontId="0" fillId="9" borderId="1" xfId="0" applyFill="1" applyBorder="1" applyAlignment="1">
      <alignment horizontal="left"/>
    </xf>
    <xf numFmtId="9" fontId="1" fillId="3" borderId="5" xfId="5" applyFont="1" applyFill="1" applyBorder="1" applyAlignment="1">
      <alignment horizontal="left"/>
    </xf>
    <xf numFmtId="9" fontId="1" fillId="3" borderId="6" xfId="5" applyFont="1" applyFill="1" applyBorder="1" applyAlignment="1">
      <alignment horizontal="left"/>
    </xf>
    <xf numFmtId="0" fontId="0" fillId="2" borderId="5" xfId="0" applyFill="1" applyBorder="1" applyAlignment="1">
      <alignment horizontal="left"/>
    </xf>
    <xf numFmtId="0" fontId="0" fillId="2" borderId="7" xfId="0" applyFill="1" applyBorder="1" applyAlignment="1">
      <alignment horizontal="left"/>
    </xf>
    <xf numFmtId="0" fontId="0" fillId="2" borderId="1" xfId="0"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0" fontId="0" fillId="3" borderId="10" xfId="0" applyFill="1" applyBorder="1" applyAlignment="1">
      <alignment horizontal="left"/>
    </xf>
    <xf numFmtId="0" fontId="0" fillId="3" borderId="11" xfId="0" applyFill="1" applyBorder="1" applyAlignment="1">
      <alignment horizontal="left"/>
    </xf>
    <xf numFmtId="10" fontId="0" fillId="3" borderId="8" xfId="5" applyNumberFormat="1" applyFont="1" applyFill="1" applyBorder="1" applyAlignment="1">
      <alignment horizontal="right" vertical="top"/>
    </xf>
    <xf numFmtId="10" fontId="0" fillId="3" borderId="12" xfId="5" applyNumberFormat="1" applyFont="1" applyFill="1" applyBorder="1" applyAlignment="1">
      <alignment horizontal="right" vertical="top"/>
    </xf>
    <xf numFmtId="10" fontId="0" fillId="3" borderId="9" xfId="5" applyNumberFormat="1" applyFont="1" applyFill="1" applyBorder="1" applyAlignment="1">
      <alignment horizontal="right" vertical="top"/>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5" fillId="3" borderId="1" xfId="0" applyFont="1" applyFill="1" applyBorder="1" applyAlignment="1">
      <alignment horizontal="left"/>
    </xf>
    <xf numFmtId="0" fontId="1" fillId="8" borderId="5" xfId="0" applyFont="1" applyFill="1" applyBorder="1" applyAlignment="1" applyProtection="1">
      <alignment horizontal="center"/>
      <protection locked="0"/>
    </xf>
    <xf numFmtId="0" fontId="1" fillId="8" borderId="6" xfId="0" applyFont="1" applyFill="1" applyBorder="1" applyAlignment="1" applyProtection="1">
      <alignment horizontal="center"/>
      <protection locked="0"/>
    </xf>
    <xf numFmtId="0" fontId="1" fillId="8" borderId="7" xfId="0" applyFont="1" applyFill="1" applyBorder="1" applyAlignment="1" applyProtection="1">
      <alignment horizontal="center"/>
      <protection locked="0"/>
    </xf>
    <xf numFmtId="0" fontId="1" fillId="6" borderId="5" xfId="0" applyFont="1" applyFill="1" applyBorder="1" applyAlignment="1">
      <alignment horizontal="center"/>
    </xf>
    <xf numFmtId="0" fontId="1" fillId="6" borderId="6" xfId="0" applyFont="1" applyFill="1" applyBorder="1" applyAlignment="1">
      <alignment horizontal="center"/>
    </xf>
    <xf numFmtId="0" fontId="1" fillId="6" borderId="7" xfId="0" applyFont="1" applyFill="1" applyBorder="1" applyAlignment="1">
      <alignment horizontal="center"/>
    </xf>
    <xf numFmtId="44" fontId="1" fillId="0" borderId="1" xfId="2" applyFont="1" applyFill="1" applyBorder="1" applyAlignment="1" applyProtection="1">
      <alignment horizontal="right" vertical="top"/>
    </xf>
    <xf numFmtId="44" fontId="1" fillId="0" borderId="1" xfId="3" applyNumberFormat="1" applyFont="1" applyFill="1" applyBorder="1"/>
    <xf numFmtId="44" fontId="1" fillId="0" borderId="1" xfId="2" applyFont="1" applyFill="1" applyBorder="1" applyAlignment="1">
      <alignment horizontal="right" vertical="top"/>
    </xf>
    <xf numFmtId="44" fontId="1" fillId="0" borderId="5" xfId="2" applyFill="1" applyBorder="1" applyAlignment="1"/>
    <xf numFmtId="44" fontId="5" fillId="0" borderId="1" xfId="2" applyFont="1" applyFill="1" applyBorder="1"/>
  </cellXfs>
  <cellStyles count="6">
    <cellStyle name="Comma" xfId="1" builtinId="3"/>
    <cellStyle name="Currency" xfId="2" builtinId="4"/>
    <cellStyle name="Currency 2" xfId="3"/>
    <cellStyle name="Normal" xfId="0" builtinId="0"/>
    <cellStyle name="Normal 2"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abSelected="1" zoomScale="107" zoomScaleNormal="107" workbookViewId="0">
      <selection activeCell="C14" sqref="C14"/>
    </sheetView>
  </sheetViews>
  <sheetFormatPr defaultColWidth="9.1796875" defaultRowHeight="12.5" x14ac:dyDescent="0.25"/>
  <cols>
    <col min="1" max="1" width="25.26953125" style="3" customWidth="1"/>
    <col min="2" max="2" width="11.1796875" style="6" customWidth="1"/>
    <col min="3" max="3" width="18.81640625" style="6" customWidth="1"/>
    <col min="4" max="4" width="18.81640625" style="9" customWidth="1"/>
    <col min="5" max="5" width="19" style="9" customWidth="1"/>
    <col min="6" max="6" width="15.453125" style="6" customWidth="1"/>
    <col min="7" max="7" width="16.26953125" style="3" customWidth="1"/>
    <col min="8" max="8" width="8.7265625" style="3" customWidth="1"/>
    <col min="9" max="9" width="14.81640625" style="3" hidden="1" customWidth="1"/>
    <col min="10" max="16384" width="9.1796875" style="3"/>
  </cols>
  <sheetData>
    <row r="1" spans="1:8" ht="15" customHeight="1" x14ac:dyDescent="0.35">
      <c r="A1" s="54" t="s">
        <v>12</v>
      </c>
      <c r="B1" s="54"/>
      <c r="C1" s="20"/>
      <c r="D1" s="20"/>
      <c r="E1" s="20"/>
      <c r="F1" s="20"/>
      <c r="G1" s="20"/>
      <c r="H1" s="20"/>
    </row>
    <row r="2" spans="1:8" ht="15" customHeight="1" x14ac:dyDescent="0.35">
      <c r="A2" s="54"/>
      <c r="B2" s="54"/>
      <c r="C2" s="20"/>
      <c r="D2" s="20"/>
      <c r="E2" s="20"/>
      <c r="F2" s="20"/>
      <c r="G2" s="20"/>
      <c r="H2" s="20"/>
    </row>
    <row r="3" spans="1:8" ht="15" customHeight="1" x14ac:dyDescent="0.35">
      <c r="A3" s="103" t="s">
        <v>219</v>
      </c>
      <c r="B3" s="54"/>
      <c r="C3" s="20"/>
      <c r="D3" s="20"/>
      <c r="E3" s="20"/>
      <c r="F3" s="20"/>
      <c r="G3" s="20"/>
      <c r="H3" s="20"/>
    </row>
    <row r="4" spans="1:8" ht="15" customHeight="1" x14ac:dyDescent="0.25">
      <c r="A4" s="104" t="s">
        <v>220</v>
      </c>
      <c r="B4" s="105"/>
      <c r="C4" s="131">
        <v>15.16</v>
      </c>
      <c r="D4" s="20"/>
      <c r="E4" s="20"/>
      <c r="F4" s="20"/>
      <c r="G4" s="20"/>
      <c r="H4" s="20"/>
    </row>
    <row r="5" spans="1:8" ht="15" customHeight="1" x14ac:dyDescent="0.25">
      <c r="A5" s="104" t="s">
        <v>221</v>
      </c>
      <c r="B5" s="105"/>
      <c r="C5" s="106">
        <v>4.7E-2</v>
      </c>
      <c r="D5" s="20"/>
      <c r="E5" s="20"/>
      <c r="F5" s="20"/>
      <c r="G5" s="20"/>
      <c r="H5" s="20"/>
    </row>
    <row r="6" spans="1:8" x14ac:dyDescent="0.25">
      <c r="A6" s="104" t="s">
        <v>222</v>
      </c>
      <c r="B6" s="105"/>
      <c r="C6" s="132">
        <f>ROUND(C4*C5+C4,2)</f>
        <v>15.87</v>
      </c>
      <c r="D6" s="20"/>
      <c r="E6" s="20"/>
      <c r="F6" s="20"/>
      <c r="G6" s="20"/>
      <c r="H6" s="20"/>
    </row>
    <row r="7" spans="1:8" ht="13" x14ac:dyDescent="0.3">
      <c r="A7" s="55"/>
      <c r="B7" s="55"/>
      <c r="C7" s="20"/>
      <c r="D7" s="20"/>
      <c r="E7" s="20"/>
      <c r="F7" s="20"/>
      <c r="G7" s="20"/>
      <c r="H7" s="20"/>
    </row>
    <row r="8" spans="1:8" ht="13" x14ac:dyDescent="0.3">
      <c r="A8" s="7" t="s">
        <v>212</v>
      </c>
      <c r="B8" s="7"/>
      <c r="C8" s="8"/>
      <c r="D8" s="20"/>
      <c r="E8" s="20"/>
      <c r="F8" s="20"/>
      <c r="G8" s="20"/>
      <c r="H8" s="20"/>
    </row>
    <row r="9" spans="1:8" x14ac:dyDescent="0.25">
      <c r="A9" s="114" t="s">
        <v>0</v>
      </c>
      <c r="B9" s="114"/>
      <c r="C9" s="5" t="s">
        <v>215</v>
      </c>
      <c r="D9" s="20"/>
      <c r="E9" s="20"/>
      <c r="F9" s="20"/>
      <c r="G9" s="20"/>
    </row>
    <row r="10" spans="1:8" x14ac:dyDescent="0.25">
      <c r="A10" s="115" t="s">
        <v>48</v>
      </c>
      <c r="B10" s="116"/>
      <c r="C10" s="133">
        <f>C6</f>
        <v>15.87</v>
      </c>
      <c r="D10" s="20"/>
      <c r="E10" s="20"/>
      <c r="F10" s="20"/>
      <c r="G10" s="20"/>
    </row>
    <row r="11" spans="1:8" x14ac:dyDescent="0.25">
      <c r="A11" s="20"/>
      <c r="B11" s="20"/>
      <c r="C11" s="20"/>
      <c r="D11" s="20"/>
      <c r="E11" s="20"/>
      <c r="F11" s="20">
        <v>1.9173</v>
      </c>
      <c r="G11" s="20"/>
      <c r="H11" s="20"/>
    </row>
    <row r="12" spans="1:8" ht="13" x14ac:dyDescent="0.3">
      <c r="A12" s="7" t="s">
        <v>213</v>
      </c>
      <c r="B12" s="20"/>
      <c r="C12" s="20"/>
      <c r="D12" s="20"/>
      <c r="E12" s="20"/>
      <c r="F12" s="20"/>
      <c r="G12" s="20"/>
      <c r="H12" s="20"/>
    </row>
    <row r="13" spans="1:8" x14ac:dyDescent="0.25">
      <c r="A13" s="16" t="s">
        <v>36</v>
      </c>
      <c r="B13" s="17"/>
      <c r="C13" s="17" t="s">
        <v>37</v>
      </c>
      <c r="D13" s="1" t="s">
        <v>38</v>
      </c>
      <c r="E13" s="1" t="s">
        <v>39</v>
      </c>
      <c r="F13" s="20"/>
      <c r="G13" s="20"/>
      <c r="H13" s="20"/>
    </row>
    <row r="14" spans="1:8" x14ac:dyDescent="0.25">
      <c r="A14" s="110" t="s">
        <v>40</v>
      </c>
      <c r="B14" s="111"/>
      <c r="C14" s="134">
        <v>21.13</v>
      </c>
      <c r="D14" s="39">
        <v>0.11</v>
      </c>
      <c r="E14" s="18">
        <f>C14*D14</f>
        <v>2.3243</v>
      </c>
      <c r="F14" s="20"/>
      <c r="G14" s="20"/>
      <c r="H14" s="20"/>
    </row>
    <row r="15" spans="1:8" x14ac:dyDescent="0.25">
      <c r="A15" s="20"/>
      <c r="B15" s="20"/>
      <c r="C15" s="20"/>
      <c r="D15" s="20"/>
      <c r="E15" s="20"/>
      <c r="F15" s="20"/>
      <c r="G15" s="20"/>
      <c r="H15" s="20"/>
    </row>
    <row r="16" spans="1:8" ht="13" x14ac:dyDescent="0.3">
      <c r="A16" s="30" t="s">
        <v>214</v>
      </c>
      <c r="B16" s="40"/>
      <c r="C16" s="41"/>
      <c r="D16" s="42"/>
      <c r="E16" s="20"/>
      <c r="F16" s="20"/>
      <c r="G16" s="20"/>
      <c r="H16" s="20"/>
    </row>
    <row r="17" spans="1:9" ht="25" x14ac:dyDescent="0.25">
      <c r="A17" s="43" t="s">
        <v>41</v>
      </c>
      <c r="B17" s="5" t="s">
        <v>42</v>
      </c>
      <c r="C17" s="44" t="s">
        <v>43</v>
      </c>
      <c r="D17" s="20"/>
      <c r="E17" s="20"/>
      <c r="F17" s="20"/>
      <c r="G17" s="20"/>
      <c r="H17" s="20"/>
    </row>
    <row r="18" spans="1:9" x14ac:dyDescent="0.25">
      <c r="A18" s="45" t="s">
        <v>44</v>
      </c>
      <c r="B18" s="46">
        <v>0</v>
      </c>
      <c r="C18" s="81">
        <v>0</v>
      </c>
      <c r="D18" s="20"/>
      <c r="E18" s="20"/>
      <c r="F18" s="20"/>
      <c r="G18" s="20"/>
      <c r="H18" s="20"/>
    </row>
    <row r="19" spans="1:9" x14ac:dyDescent="0.25">
      <c r="A19" s="45" t="s">
        <v>45</v>
      </c>
      <c r="B19" s="47">
        <v>2.5</v>
      </c>
      <c r="C19" s="82"/>
      <c r="D19" s="20"/>
      <c r="E19" s="20"/>
      <c r="F19" s="20"/>
      <c r="G19" s="20"/>
      <c r="H19" s="20"/>
    </row>
    <row r="20" spans="1:9" x14ac:dyDescent="0.25">
      <c r="A20" s="20"/>
      <c r="B20" s="20"/>
      <c r="C20" s="20"/>
      <c r="D20" s="20"/>
      <c r="E20" s="20"/>
      <c r="F20" s="20"/>
      <c r="G20" s="20"/>
      <c r="H20" s="20"/>
    </row>
    <row r="21" spans="1:9" ht="13" x14ac:dyDescent="0.3">
      <c r="A21" s="7" t="s">
        <v>216</v>
      </c>
      <c r="B21" s="3"/>
      <c r="C21" s="3"/>
      <c r="D21" s="3"/>
      <c r="E21" s="3"/>
      <c r="F21" s="3"/>
      <c r="G21" s="20"/>
      <c r="H21" s="20"/>
    </row>
    <row r="22" spans="1:9" x14ac:dyDescent="0.25">
      <c r="A22" s="16" t="s">
        <v>27</v>
      </c>
      <c r="B22" s="17"/>
      <c r="C22" s="17"/>
      <c r="D22" s="1" t="s">
        <v>11</v>
      </c>
      <c r="E22" s="20"/>
      <c r="F22" s="20"/>
      <c r="G22" s="20"/>
      <c r="H22" s="20"/>
    </row>
    <row r="23" spans="1:9" x14ac:dyDescent="0.25">
      <c r="A23" s="110" t="s">
        <v>21</v>
      </c>
      <c r="B23" s="111"/>
      <c r="C23" s="27">
        <v>8.7099999999999997E-2</v>
      </c>
      <c r="D23" s="18">
        <f>C23*(C10+E14+C18)</f>
        <v>1.5847235299999998</v>
      </c>
      <c r="E23" s="20"/>
      <c r="F23" s="20"/>
      <c r="G23" s="20"/>
      <c r="H23" s="20"/>
    </row>
    <row r="24" spans="1:9" x14ac:dyDescent="0.25">
      <c r="A24" s="20"/>
      <c r="B24" s="20"/>
      <c r="C24" s="20"/>
      <c r="D24" s="20"/>
      <c r="E24" s="20"/>
      <c r="F24" s="20"/>
      <c r="G24" s="20"/>
      <c r="H24" s="20"/>
    </row>
    <row r="25" spans="1:9" ht="13" x14ac:dyDescent="0.3">
      <c r="A25" s="7" t="s">
        <v>217</v>
      </c>
      <c r="B25" s="3"/>
      <c r="C25" s="3"/>
      <c r="D25" s="20"/>
      <c r="E25" s="20"/>
      <c r="F25" s="20"/>
      <c r="G25" s="20"/>
      <c r="H25" s="20"/>
    </row>
    <row r="26" spans="1:9" x14ac:dyDescent="0.25">
      <c r="A26" s="112" t="s">
        <v>16</v>
      </c>
      <c r="B26" s="113"/>
      <c r="C26" s="19">
        <f>C10+E14+C18+D23</f>
        <v>19.779023529999996</v>
      </c>
      <c r="D26" s="20"/>
      <c r="E26" s="20"/>
      <c r="F26" s="20"/>
      <c r="G26" s="20"/>
      <c r="H26" s="20"/>
    </row>
    <row r="27" spans="1:9" ht="19.5" customHeight="1" x14ac:dyDescent="0.25">
      <c r="A27" s="20"/>
      <c r="B27" s="20"/>
      <c r="C27" s="20"/>
      <c r="D27" s="20"/>
      <c r="E27" s="20"/>
      <c r="F27" s="20"/>
      <c r="G27" s="20"/>
      <c r="H27" s="20"/>
    </row>
    <row r="28" spans="1:9" ht="13" x14ac:dyDescent="0.3">
      <c r="A28" s="7" t="s">
        <v>218</v>
      </c>
      <c r="B28" s="20"/>
      <c r="C28" s="20"/>
      <c r="D28" s="20"/>
      <c r="E28" s="20"/>
      <c r="F28" s="20"/>
      <c r="G28" s="20"/>
      <c r="H28" s="20"/>
    </row>
    <row r="29" spans="1:9" x14ac:dyDescent="0.25">
      <c r="A29" s="109" t="s">
        <v>207</v>
      </c>
      <c r="B29" s="109"/>
      <c r="C29" s="92" t="s">
        <v>229</v>
      </c>
      <c r="I29" s="95" t="s">
        <v>227</v>
      </c>
    </row>
    <row r="30" spans="1:9" x14ac:dyDescent="0.25">
      <c r="I30" s="95" t="s">
        <v>228</v>
      </c>
    </row>
    <row r="31" spans="1:9" x14ac:dyDescent="0.25">
      <c r="I31" s="95" t="s">
        <v>229</v>
      </c>
    </row>
    <row r="32" spans="1:9" x14ac:dyDescent="0.25">
      <c r="I32" s="59" t="s">
        <v>226</v>
      </c>
    </row>
  </sheetData>
  <sheetProtection algorithmName="SHA-512" hashValue="Gz8/AGPsZBxS/ZbMKMeiN5JfxRCrmU4cL/DVTvnoj8klp+eqdFwwJSB/hMl+lxad1kLwPJhRUBTfjZEsQNji1w==" saltValue="C0qZMrJLxHprF8I9h2/M3Q==" spinCount="100000" sheet="1" objects="1" scenarios="1"/>
  <mergeCells count="6">
    <mergeCell ref="A29:B29"/>
    <mergeCell ref="A23:B23"/>
    <mergeCell ref="A26:B26"/>
    <mergeCell ref="A9:B9"/>
    <mergeCell ref="A10:B10"/>
    <mergeCell ref="A14:B14"/>
  </mergeCells>
  <phoneticPr fontId="2" type="noConversion"/>
  <dataValidations xWindow="471" yWindow="218" count="13">
    <dataValidation allowBlank="1" showInputMessage="1" showErrorMessage="1" prompt="Use CTRL plus arrow keys to move to edge of tables.  Press TAB to move to cells where data can be entered." sqref="A1:A2 B1:B3"/>
    <dataValidation allowBlank="1" showInputMessage="1" showErrorMessage="1" prompt="Respite Services Wage" sqref="C10"/>
    <dataValidation allowBlank="1" showInputMessage="1" showErrorMessage="1" prompt="Percentage for Direct Care Relief Staffing" sqref="C23"/>
    <dataValidation allowBlank="1" showInputMessage="1" showErrorMessage="1" prompt="Direct Care Relief Staffing Dollar Amount formula is Percentage for Direct Care Relief Staffing times (Respite Services Wage plus Supervision Amount plus Add-on Choice)" sqref="D23"/>
    <dataValidation allowBlank="1" showInputMessage="1" showErrorMessage="1" prompt="Total Individual Staffing Amount formula is Respite Services Wage plus Supervision Amount plus Add-on Choice plus Direct Care Relief Staffing Dollar Amount" sqref="C26"/>
    <dataValidation allowBlank="1" showInputMessage="1" showErrorMessage="1" prompt="Supervision Amount formula is Supervision Wage times Supervision Percent" sqref="E14"/>
    <dataValidation allowBlank="1" showInputMessage="1" showErrorMessage="1" prompt="Supervision Percent" sqref="D14"/>
    <dataValidation allowBlank="1" showInputMessage="1" showErrorMessage="1" prompt="Supervision Wage" sqref="C14"/>
    <dataValidation type="list" allowBlank="1" showInputMessage="1" showErrorMessage="1" prompt="Enter Add-on Choice.  Press ALT and the down arrow to bring up the drop down options.  Use arrow keys to scroll through the options and press ENTER on the appropriate selection." sqref="C18">
      <formula1>$B$18:$B$19</formula1>
    </dataValidation>
    <dataValidation allowBlank="1" showInputMessage="1" showErrorMessage="1" prompt="Deaf or Hard of Hearing Add-on Amount" sqref="B19"/>
    <dataValidation allowBlank="1" showInputMessage="1" showErrorMessage="1" prompt="No Customization Add-on Amount" sqref="B18"/>
    <dataValidation type="list" allowBlank="1" showInputMessage="1" showErrorMessage="1" prompt="Enter Shared Staff Ratio.  Press ALT and the down arrow to bring up the drop down options.  Use arrow keys to scroll through the options and press ENTER on the appropriate selection." sqref="C29">
      <formula1>$I$29:$I$32</formula1>
    </dataValidation>
    <dataValidation allowBlank="1" showInputMessage="1" showErrorMessage="1" prompt="Shared On-site Primary Staff/Awake Wage" sqref="C4"/>
  </dataValidations>
  <pageMargins left="0.75" right="0.75" top="1.37" bottom="1" header="0.5" footer="0.5"/>
  <pageSetup scale="86" orientation="portrait" r:id="rId1"/>
  <headerFooter alignWithMargins="0">
    <oddHeader>&amp;C&amp;G</oddHeader>
    <oddFooter>&amp;LDWRS Draft framework for Respite&amp;R&amp;P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115" zoomScaleNormal="115" workbookViewId="0">
      <selection activeCell="C19" sqref="C19"/>
    </sheetView>
  </sheetViews>
  <sheetFormatPr defaultColWidth="9.1796875" defaultRowHeight="12.5" x14ac:dyDescent="0.25"/>
  <cols>
    <col min="1" max="1" width="3" style="3" customWidth="1"/>
    <col min="2" max="2" width="40.1796875" style="3" bestFit="1" customWidth="1"/>
    <col min="3" max="3" width="24.54296875" style="3" customWidth="1"/>
    <col min="4" max="4" width="14" style="10" customWidth="1"/>
    <col min="5" max="5" width="15.453125" style="3" customWidth="1"/>
    <col min="6" max="6" width="18.1796875" style="3" bestFit="1" customWidth="1"/>
    <col min="7" max="7" width="9.1796875" style="3" hidden="1" customWidth="1"/>
    <col min="8" max="16384" width="9.1796875" style="3"/>
  </cols>
  <sheetData>
    <row r="1" spans="1:5" ht="15.5" x14ac:dyDescent="0.35">
      <c r="A1" s="54" t="s">
        <v>22</v>
      </c>
      <c r="B1" s="54"/>
      <c r="C1" s="54"/>
      <c r="D1" s="54"/>
      <c r="E1" s="20"/>
    </row>
    <row r="2" spans="1:5" x14ac:dyDescent="0.25">
      <c r="A2" s="20"/>
      <c r="B2" s="20"/>
      <c r="C2" s="20"/>
      <c r="D2" s="20"/>
      <c r="E2" s="20"/>
    </row>
    <row r="3" spans="1:5" ht="13" x14ac:dyDescent="0.3">
      <c r="A3" s="7" t="s">
        <v>14</v>
      </c>
      <c r="D3" s="20"/>
      <c r="E3" s="20"/>
    </row>
    <row r="4" spans="1:5" x14ac:dyDescent="0.25">
      <c r="A4" s="112" t="s">
        <v>25</v>
      </c>
      <c r="B4" s="113"/>
      <c r="C4" s="2" t="s">
        <v>13</v>
      </c>
      <c r="D4" s="20"/>
      <c r="E4" s="20"/>
    </row>
    <row r="5" spans="1:5" x14ac:dyDescent="0.25">
      <c r="A5" s="117" t="s">
        <v>19</v>
      </c>
      <c r="B5" s="118"/>
      <c r="C5" s="119">
        <v>0.11559999999999999</v>
      </c>
      <c r="D5" s="20"/>
      <c r="E5" s="20"/>
    </row>
    <row r="6" spans="1:5" x14ac:dyDescent="0.25">
      <c r="A6" s="11"/>
      <c r="B6" s="122" t="s">
        <v>20</v>
      </c>
      <c r="C6" s="120"/>
      <c r="D6" s="20"/>
      <c r="E6" s="20"/>
    </row>
    <row r="7" spans="1:5" x14ac:dyDescent="0.25">
      <c r="A7" s="12"/>
      <c r="B7" s="123"/>
      <c r="C7" s="121"/>
      <c r="D7" s="20"/>
      <c r="E7" s="20"/>
    </row>
    <row r="8" spans="1:5" x14ac:dyDescent="0.25">
      <c r="A8" s="117" t="s">
        <v>18</v>
      </c>
      <c r="B8" s="118"/>
      <c r="C8" s="119">
        <v>0.12039999999999999</v>
      </c>
      <c r="D8" s="20"/>
      <c r="E8" s="20"/>
    </row>
    <row r="9" spans="1:5" x14ac:dyDescent="0.25">
      <c r="A9" s="11"/>
      <c r="B9" s="4" t="s">
        <v>2</v>
      </c>
      <c r="C9" s="120"/>
      <c r="D9" s="20"/>
      <c r="E9" s="20"/>
    </row>
    <row r="10" spans="1:5" x14ac:dyDescent="0.25">
      <c r="A10" s="11"/>
      <c r="B10" s="4" t="s">
        <v>26</v>
      </c>
      <c r="C10" s="120"/>
      <c r="D10" s="20"/>
      <c r="E10" s="20"/>
    </row>
    <row r="11" spans="1:5" x14ac:dyDescent="0.25">
      <c r="A11" s="11"/>
      <c r="B11" s="4" t="s">
        <v>3</v>
      </c>
      <c r="C11" s="120"/>
      <c r="D11" s="20"/>
      <c r="E11" s="20"/>
    </row>
    <row r="12" spans="1:5" x14ac:dyDescent="0.25">
      <c r="A12" s="11"/>
      <c r="B12" s="4" t="s">
        <v>4</v>
      </c>
      <c r="C12" s="120"/>
      <c r="D12" s="20"/>
      <c r="E12" s="20"/>
    </row>
    <row r="13" spans="1:5" x14ac:dyDescent="0.25">
      <c r="A13" s="11"/>
      <c r="B13" s="4" t="s">
        <v>6</v>
      </c>
      <c r="C13" s="120"/>
      <c r="D13" s="20"/>
      <c r="E13" s="20"/>
    </row>
    <row r="14" spans="1:5" x14ac:dyDescent="0.25">
      <c r="A14" s="11"/>
      <c r="B14" s="4" t="s">
        <v>5</v>
      </c>
      <c r="C14" s="120"/>
      <c r="D14" s="20"/>
      <c r="E14" s="20"/>
    </row>
    <row r="15" spans="1:5" x14ac:dyDescent="0.25">
      <c r="A15" s="11"/>
      <c r="B15" s="4" t="s">
        <v>7</v>
      </c>
      <c r="C15" s="120"/>
      <c r="D15" s="20"/>
      <c r="E15" s="20"/>
    </row>
    <row r="16" spans="1:5" x14ac:dyDescent="0.25">
      <c r="A16" s="11"/>
      <c r="B16" s="4" t="s">
        <v>8</v>
      </c>
      <c r="C16" s="120"/>
      <c r="D16" s="20"/>
      <c r="E16" s="20"/>
    </row>
    <row r="17" spans="1:5" x14ac:dyDescent="0.25">
      <c r="A17" s="11"/>
      <c r="B17" s="4" t="s">
        <v>17</v>
      </c>
      <c r="C17" s="120"/>
      <c r="D17" s="20"/>
      <c r="E17" s="20"/>
    </row>
    <row r="18" spans="1:5" ht="11.25" customHeight="1" x14ac:dyDescent="0.25">
      <c r="A18" s="12"/>
      <c r="B18" s="13"/>
      <c r="C18" s="121"/>
      <c r="D18" s="20"/>
      <c r="E18" s="20"/>
    </row>
    <row r="19" spans="1:5" ht="13" x14ac:dyDescent="0.3">
      <c r="A19" s="14" t="s">
        <v>35</v>
      </c>
      <c r="B19" s="15"/>
      <c r="C19" s="26">
        <f>SUM(C5+C8)</f>
        <v>0.23599999999999999</v>
      </c>
      <c r="D19" s="20"/>
      <c r="E19" s="20"/>
    </row>
    <row r="20" spans="1:5" x14ac:dyDescent="0.25">
      <c r="A20" s="20"/>
      <c r="B20" s="20"/>
      <c r="C20" s="20"/>
      <c r="D20" s="20"/>
      <c r="E20" s="20"/>
    </row>
    <row r="21" spans="1:5" x14ac:dyDescent="0.25">
      <c r="A21" s="3" t="s">
        <v>24</v>
      </c>
      <c r="C21" s="20"/>
      <c r="D21" s="20"/>
      <c r="E21" s="20"/>
    </row>
    <row r="22" spans="1:5" x14ac:dyDescent="0.25">
      <c r="A22" s="20"/>
      <c r="B22" s="20"/>
      <c r="C22" s="20"/>
      <c r="D22" s="20"/>
      <c r="E22" s="20"/>
    </row>
    <row r="23" spans="1:5" x14ac:dyDescent="0.25">
      <c r="A23" s="20"/>
      <c r="B23" s="20"/>
      <c r="C23" s="20"/>
      <c r="D23" s="20"/>
      <c r="E23" s="20"/>
    </row>
  </sheetData>
  <sheetProtection algorithmName="SHA-512" hashValue="/IKjqdxzoCsMprVODFYdx97zsa9VZ7sOuL+U9XVixVoIMLT4EWP+CiE4L8RLnI2hKLYP3E4XsXr+GECFbo3Xgw==" saltValue="vyFJ45ZqVg5spVlr3SHTRw==" spinCount="100000" sheet="1" objects="1" scenarios="1"/>
  <mergeCells count="6">
    <mergeCell ref="A8:B8"/>
    <mergeCell ref="C8:C18"/>
    <mergeCell ref="A4:B4"/>
    <mergeCell ref="A5:B5"/>
    <mergeCell ref="C5:C7"/>
    <mergeCell ref="B6:B7"/>
  </mergeCells>
  <phoneticPr fontId="2" type="noConversion"/>
  <dataValidations xWindow="675" yWindow="271" count="3">
    <dataValidation allowBlank="1" showInputMessage="1" showErrorMessage="1" prompt="Taxes &amp; Workers Comp Percent" sqref="C5:C7"/>
    <dataValidation allowBlank="1" showInputMessage="1" showErrorMessage="1" prompt="Other Benefits Percent" sqref="C8:C18"/>
    <dataValidation allowBlank="1" showInputMessage="1" showErrorMessage="1" prompt="Total Employee Related Expense Percentage formula is Taxes &amp; Workers Comp Percent + Other Benefits Percent" sqref="C19"/>
  </dataValidations>
  <pageMargins left="0.75" right="0.75" top="1.37" bottom="1" header="0.5" footer="0.5"/>
  <pageSetup scale="92" orientation="portrait" r:id="rId1"/>
  <headerFooter alignWithMargins="0">
    <oddHeader>&amp;C&amp;G</oddHeader>
    <oddFooter>&amp;LDWRS Draft framework for Respite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115" zoomScaleNormal="115" workbookViewId="0">
      <selection activeCell="E13" sqref="E13"/>
    </sheetView>
  </sheetViews>
  <sheetFormatPr defaultColWidth="9.1796875" defaultRowHeight="12.5" x14ac:dyDescent="0.25"/>
  <cols>
    <col min="1" max="1" width="15.1796875" style="3" customWidth="1"/>
    <col min="2" max="2" width="24.7265625" style="3" customWidth="1"/>
    <col min="3" max="3" width="12" style="3" customWidth="1"/>
    <col min="4" max="4" width="9.1796875" style="3"/>
    <col min="5" max="5" width="9.54296875" style="3" customWidth="1"/>
    <col min="6" max="6" width="10.26953125" style="3" bestFit="1" customWidth="1"/>
    <col min="7" max="7" width="9.1796875" style="3"/>
    <col min="8" max="8" width="9.1796875" style="3" customWidth="1"/>
    <col min="9" max="16384" width="9.1796875" style="3"/>
  </cols>
  <sheetData>
    <row r="1" spans="1:7" ht="15.5" x14ac:dyDescent="0.35">
      <c r="A1" s="54" t="s">
        <v>29</v>
      </c>
      <c r="B1" s="54"/>
      <c r="C1" s="54"/>
      <c r="D1" s="54"/>
      <c r="E1" s="54"/>
      <c r="F1" s="54"/>
      <c r="G1" s="20"/>
    </row>
    <row r="2" spans="1:7" x14ac:dyDescent="0.25">
      <c r="A2" s="20"/>
      <c r="B2" s="20"/>
      <c r="C2" s="20"/>
      <c r="D2" s="20"/>
      <c r="E2" s="20"/>
      <c r="F2" s="20"/>
      <c r="G2" s="20"/>
    </row>
    <row r="3" spans="1:7" ht="13" x14ac:dyDescent="0.3">
      <c r="A3" s="55" t="s">
        <v>15</v>
      </c>
      <c r="B3" s="55"/>
      <c r="C3" s="55"/>
      <c r="D3" s="55"/>
      <c r="E3" s="55"/>
      <c r="F3" s="20"/>
      <c r="G3" s="20"/>
    </row>
    <row r="4" spans="1:7" ht="12" customHeight="1" x14ac:dyDescent="0.25">
      <c r="A4" s="124" t="s">
        <v>32</v>
      </c>
      <c r="B4" s="116"/>
      <c r="C4" s="116"/>
      <c r="D4" s="116"/>
      <c r="E4" s="37">
        <v>0.13250000000000001</v>
      </c>
      <c r="F4" s="20"/>
      <c r="G4" s="20"/>
    </row>
    <row r="5" spans="1:7" ht="13" x14ac:dyDescent="0.3">
      <c r="A5" s="30"/>
      <c r="B5" s="30"/>
      <c r="C5" s="30"/>
      <c r="D5" s="30"/>
      <c r="E5" s="31"/>
      <c r="F5" s="20"/>
      <c r="G5" s="20"/>
    </row>
    <row r="6" spans="1:7" ht="13" x14ac:dyDescent="0.3">
      <c r="A6" s="7" t="s">
        <v>28</v>
      </c>
      <c r="B6" s="30"/>
      <c r="C6" s="30"/>
      <c r="D6" s="30"/>
      <c r="E6" s="31"/>
      <c r="F6" s="20"/>
      <c r="G6" s="20"/>
    </row>
    <row r="7" spans="1:7" ht="13" x14ac:dyDescent="0.3">
      <c r="A7" s="33" t="s">
        <v>29</v>
      </c>
      <c r="B7" s="32"/>
      <c r="C7" s="32"/>
      <c r="D7" s="29"/>
      <c r="E7" s="36">
        <v>2.9000000000000001E-2</v>
      </c>
      <c r="F7" s="20"/>
      <c r="G7" s="20"/>
    </row>
    <row r="8" spans="1:7" ht="13" x14ac:dyDescent="0.3">
      <c r="A8" s="34"/>
      <c r="B8" s="30"/>
      <c r="C8" s="30"/>
      <c r="D8" s="30"/>
      <c r="E8" s="31"/>
      <c r="F8" s="20"/>
      <c r="G8" s="20"/>
    </row>
    <row r="9" spans="1:7" ht="13" x14ac:dyDescent="0.3">
      <c r="A9" s="30" t="s">
        <v>49</v>
      </c>
      <c r="B9" s="30"/>
      <c r="C9" s="30"/>
      <c r="D9" s="30"/>
      <c r="E9" s="31"/>
      <c r="F9" s="20"/>
      <c r="G9" s="20"/>
    </row>
    <row r="10" spans="1:7" x14ac:dyDescent="0.25">
      <c r="A10" s="115" t="s">
        <v>50</v>
      </c>
      <c r="B10" s="115"/>
      <c r="C10" s="115"/>
      <c r="D10" s="115"/>
      <c r="E10" s="50">
        <v>3.9E-2</v>
      </c>
      <c r="F10" s="20"/>
      <c r="G10" s="20"/>
    </row>
    <row r="11" spans="1:7" ht="13" x14ac:dyDescent="0.3">
      <c r="A11" s="34"/>
      <c r="B11" s="30"/>
      <c r="C11" s="30"/>
      <c r="D11" s="30"/>
      <c r="E11" s="31"/>
      <c r="F11" s="20"/>
      <c r="G11" s="20"/>
    </row>
    <row r="12" spans="1:7" ht="13" x14ac:dyDescent="0.3">
      <c r="A12" s="7" t="s">
        <v>51</v>
      </c>
      <c r="B12" s="30"/>
      <c r="C12" s="30"/>
      <c r="D12" s="30"/>
      <c r="E12" s="31"/>
      <c r="F12" s="20"/>
      <c r="G12" s="20"/>
    </row>
    <row r="13" spans="1:7" ht="13" x14ac:dyDescent="0.3">
      <c r="A13" s="33" t="s">
        <v>31</v>
      </c>
      <c r="B13" s="32"/>
      <c r="C13" s="35"/>
      <c r="D13" s="29"/>
      <c r="E13" s="26">
        <f>SUM(E4+E7+E10)</f>
        <v>0.20050000000000001</v>
      </c>
      <c r="F13" s="20"/>
      <c r="G13" s="20"/>
    </row>
    <row r="14" spans="1:7" ht="13" x14ac:dyDescent="0.3">
      <c r="A14" s="34"/>
      <c r="B14" s="30"/>
      <c r="C14" s="30"/>
      <c r="D14" s="30"/>
      <c r="E14" s="31"/>
      <c r="F14" s="20"/>
      <c r="G14" s="20"/>
    </row>
    <row r="15" spans="1:7" x14ac:dyDescent="0.25">
      <c r="C15" s="20"/>
      <c r="D15" s="20"/>
      <c r="E15" s="20"/>
      <c r="F15" s="20"/>
      <c r="G15" s="20"/>
    </row>
    <row r="16" spans="1:7" x14ac:dyDescent="0.25">
      <c r="F16" s="20"/>
      <c r="G16" s="20"/>
    </row>
  </sheetData>
  <sheetProtection password="C10A" sheet="1" objects="1" scenarios="1"/>
  <mergeCells count="2">
    <mergeCell ref="A10:D10"/>
    <mergeCell ref="A4:D4"/>
  </mergeCells>
  <phoneticPr fontId="2" type="noConversion"/>
  <dataValidations xWindow="702" yWindow="244" count="5">
    <dataValidation allowBlank="1" showInputMessage="1" showErrorMessage="1" prompt="Standard General &amp; Administrative Support Percent" sqref="E4"/>
    <dataValidation allowBlank="1" showInputMessage="1" showErrorMessage="1" prompt="Program Related Expenses Percent" sqref="E7"/>
    <dataValidation allowBlank="1" showInputMessage="1" showErrorMessage="1" prompt="Total Program Related Expenses Percent formula is Standard General &amp; Administrative Support Percent + Program Related Expenses Percent + Utilization Expense Percent" sqref="E13"/>
    <dataValidation allowBlank="1" showInputMessage="1" showErrorMessage="1" prompt="Utilization Expense Percent" sqref="E10"/>
    <dataValidation allowBlank="1" showInputMessage="1" showErrorMessage="1" prompt="Press TAB to move cells where data can be entered" sqref="A1:F1"/>
  </dataValidations>
  <pageMargins left="0.75" right="0.75" top="1.37" bottom="1" header="0.5" footer="0.5"/>
  <pageSetup scale="99" orientation="portrait" r:id="rId1"/>
  <headerFooter alignWithMargins="0">
    <oddHeader>&amp;C&amp;G</oddHeader>
    <oddFooter>&amp;LDWRS Draft framework for Respite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08"/>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 min="6" max="6" width="5.54296875" style="60" bestFit="1" customWidth="1"/>
  </cols>
  <sheetData>
    <row r="3" spans="1:6" ht="13" x14ac:dyDescent="0.3">
      <c r="A3" s="7" t="s">
        <v>74</v>
      </c>
      <c r="B3" s="59"/>
      <c r="C3" s="59"/>
      <c r="D3" s="59"/>
    </row>
    <row r="4" spans="1:6" x14ac:dyDescent="0.25">
      <c r="A4" s="61" t="s">
        <v>75</v>
      </c>
      <c r="B4" s="125" t="s">
        <v>76</v>
      </c>
      <c r="C4" s="126"/>
      <c r="D4" s="127"/>
    </row>
    <row r="5" spans="1:6" x14ac:dyDescent="0.25">
      <c r="A5" s="61" t="s">
        <v>77</v>
      </c>
      <c r="B5" s="128" t="str">
        <f>INDEX($C$10:$C$108,MATCH(B4:D4,B10:B108,0))</f>
        <v>Unspecified Region</v>
      </c>
      <c r="C5" s="129"/>
      <c r="D5" s="130"/>
    </row>
    <row r="7" spans="1:6" hidden="1" x14ac:dyDescent="0.25">
      <c r="A7" t="s">
        <v>78</v>
      </c>
      <c r="B7" t="str">
        <f>INDEX($D$10:$D$108,MATCH(B4:D4,B10:B108,0))</f>
        <v>-</v>
      </c>
    </row>
    <row r="8" spans="1:6" hidden="1" x14ac:dyDescent="0.25"/>
    <row r="9" spans="1:6" ht="14.5" hidden="1" x14ac:dyDescent="0.25">
      <c r="B9" s="62" t="s">
        <v>79</v>
      </c>
      <c r="C9" s="62" t="s">
        <v>80</v>
      </c>
      <c r="D9" s="63" t="s">
        <v>78</v>
      </c>
      <c r="F9"/>
    </row>
    <row r="10" spans="1:6" ht="14.5" hidden="1" x14ac:dyDescent="0.25">
      <c r="B10" s="64" t="s">
        <v>76</v>
      </c>
      <c r="C10" s="64" t="s">
        <v>81</v>
      </c>
      <c r="D10" s="65" t="s">
        <v>82</v>
      </c>
      <c r="F10"/>
    </row>
    <row r="11" spans="1:6" ht="14.5" hidden="1" x14ac:dyDescent="0.25">
      <c r="B11" s="66" t="s">
        <v>83</v>
      </c>
      <c r="C11" s="66" t="s">
        <v>84</v>
      </c>
      <c r="D11" s="67">
        <v>0.92600000000000005</v>
      </c>
      <c r="F11"/>
    </row>
    <row r="12" spans="1:6" ht="14.5" hidden="1" x14ac:dyDescent="0.25">
      <c r="B12" s="66" t="s">
        <v>85</v>
      </c>
      <c r="C12" s="66" t="s">
        <v>86</v>
      </c>
      <c r="D12" s="67">
        <v>1.0129999999999999</v>
      </c>
      <c r="F12"/>
    </row>
    <row r="13" spans="1:6" ht="14.5" hidden="1" x14ac:dyDescent="0.25">
      <c r="B13" s="66" t="s">
        <v>87</v>
      </c>
      <c r="C13" s="66" t="s">
        <v>88</v>
      </c>
      <c r="D13" s="67">
        <v>0.91400000000000003</v>
      </c>
      <c r="F13"/>
    </row>
    <row r="14" spans="1:6" ht="14.5" hidden="1" x14ac:dyDescent="0.25">
      <c r="B14" s="66" t="s">
        <v>89</v>
      </c>
      <c r="C14" s="66" t="s">
        <v>88</v>
      </c>
      <c r="D14" s="67">
        <v>0.91400000000000003</v>
      </c>
      <c r="F14"/>
    </row>
    <row r="15" spans="1:6" ht="14.5" hidden="1" x14ac:dyDescent="0.25">
      <c r="B15" s="66" t="s">
        <v>90</v>
      </c>
      <c r="C15" s="66" t="s">
        <v>91</v>
      </c>
      <c r="D15" s="67">
        <v>0.94799999999999995</v>
      </c>
      <c r="F15"/>
    </row>
    <row r="16" spans="1:6" ht="14.5" hidden="1" x14ac:dyDescent="0.25">
      <c r="B16" s="66" t="s">
        <v>92</v>
      </c>
      <c r="C16" s="68" t="s">
        <v>93</v>
      </c>
      <c r="D16" s="67">
        <v>0.92600000000000005</v>
      </c>
      <c r="F16"/>
    </row>
    <row r="17" spans="2:6" ht="14.5" hidden="1" x14ac:dyDescent="0.25">
      <c r="B17" s="66" t="s">
        <v>94</v>
      </c>
      <c r="C17" s="66" t="s">
        <v>95</v>
      </c>
      <c r="D17" s="67">
        <v>0.97399999999999998</v>
      </c>
      <c r="F17"/>
    </row>
    <row r="18" spans="2:6" ht="14.5" hidden="1" x14ac:dyDescent="0.25">
      <c r="B18" s="66" t="s">
        <v>96</v>
      </c>
      <c r="C18" s="68" t="s">
        <v>97</v>
      </c>
      <c r="D18" s="67">
        <v>0.91500000000000004</v>
      </c>
      <c r="F18"/>
    </row>
    <row r="19" spans="2:6" ht="14.5" hidden="1" x14ac:dyDescent="0.25">
      <c r="B19" s="66" t="s">
        <v>98</v>
      </c>
      <c r="C19" s="68" t="s">
        <v>99</v>
      </c>
      <c r="D19" s="67">
        <v>0.94299999999999995</v>
      </c>
      <c r="F19"/>
    </row>
    <row r="20" spans="2:6" ht="14.5" hidden="1" x14ac:dyDescent="0.25">
      <c r="B20" s="66" t="s">
        <v>100</v>
      </c>
      <c r="C20" s="66" t="s">
        <v>86</v>
      </c>
      <c r="D20" s="67">
        <v>1.0129999999999999</v>
      </c>
      <c r="F20"/>
    </row>
    <row r="21" spans="2:6" ht="14.5" hidden="1" x14ac:dyDescent="0.25">
      <c r="B21" s="66" t="s">
        <v>101</v>
      </c>
      <c r="C21" s="66" t="s">
        <v>88</v>
      </c>
      <c r="D21" s="67">
        <v>0.91400000000000003</v>
      </c>
      <c r="F21"/>
    </row>
    <row r="22" spans="2:6" ht="14.5" hidden="1" x14ac:dyDescent="0.25">
      <c r="B22" s="66" t="s">
        <v>102</v>
      </c>
      <c r="C22" s="68" t="s">
        <v>93</v>
      </c>
      <c r="D22" s="67">
        <v>0.92600000000000005</v>
      </c>
      <c r="F22"/>
    </row>
    <row r="23" spans="2:6" ht="14.5" hidden="1" x14ac:dyDescent="0.25">
      <c r="B23" s="66" t="s">
        <v>103</v>
      </c>
      <c r="C23" s="68" t="s">
        <v>86</v>
      </c>
      <c r="D23" s="67">
        <v>1.0129999999999999</v>
      </c>
      <c r="F23"/>
    </row>
    <row r="24" spans="2:6" ht="14.5" hidden="1" x14ac:dyDescent="0.25">
      <c r="B24" s="66" t="s">
        <v>104</v>
      </c>
      <c r="C24" s="68" t="s">
        <v>105</v>
      </c>
      <c r="D24" s="67">
        <v>1.0129999999999999</v>
      </c>
      <c r="F24"/>
    </row>
    <row r="25" spans="2:6" ht="14.5" hidden="1" x14ac:dyDescent="0.25">
      <c r="B25" s="66" t="s">
        <v>106</v>
      </c>
      <c r="C25" s="66" t="s">
        <v>88</v>
      </c>
      <c r="D25" s="67">
        <v>0.91400000000000003</v>
      </c>
      <c r="F25"/>
    </row>
    <row r="26" spans="2:6" ht="14.5" hidden="1" x14ac:dyDescent="0.25">
      <c r="B26" s="66" t="s">
        <v>107</v>
      </c>
      <c r="C26" s="68" t="s">
        <v>84</v>
      </c>
      <c r="D26" s="67">
        <v>0.92600000000000005</v>
      </c>
      <c r="F26"/>
    </row>
    <row r="27" spans="2:6" ht="14.5" hidden="1" x14ac:dyDescent="0.25">
      <c r="B27" s="66" t="s">
        <v>108</v>
      </c>
      <c r="C27" s="68" t="s">
        <v>93</v>
      </c>
      <c r="D27" s="67">
        <v>0.92600000000000005</v>
      </c>
      <c r="F27"/>
    </row>
    <row r="28" spans="2:6" ht="14.5" hidden="1" x14ac:dyDescent="0.25">
      <c r="B28" s="66" t="s">
        <v>109</v>
      </c>
      <c r="C28" s="66" t="s">
        <v>88</v>
      </c>
      <c r="D28" s="67">
        <v>0.91400000000000003</v>
      </c>
      <c r="F28"/>
    </row>
    <row r="29" spans="2:6" ht="14.5" hidden="1" x14ac:dyDescent="0.25">
      <c r="B29" s="66" t="s">
        <v>110</v>
      </c>
      <c r="C29" s="66" t="s">
        <v>86</v>
      </c>
      <c r="D29" s="67">
        <v>1.0129999999999999</v>
      </c>
      <c r="F29"/>
    </row>
    <row r="30" spans="2:6" ht="14.5" hidden="1" x14ac:dyDescent="0.25">
      <c r="B30" s="66" t="s">
        <v>111</v>
      </c>
      <c r="C30" s="68" t="s">
        <v>112</v>
      </c>
      <c r="D30" s="67">
        <v>0.98299999999999998</v>
      </c>
      <c r="F30"/>
    </row>
    <row r="31" spans="2:6" ht="14.5" hidden="1" x14ac:dyDescent="0.25">
      <c r="B31" s="66" t="s">
        <v>113</v>
      </c>
      <c r="C31" s="66" t="s">
        <v>88</v>
      </c>
      <c r="D31" s="67">
        <v>0.91400000000000003</v>
      </c>
      <c r="F31"/>
    </row>
    <row r="32" spans="2:6" ht="14.5" hidden="1" x14ac:dyDescent="0.25">
      <c r="B32" s="66" t="s">
        <v>114</v>
      </c>
      <c r="C32" s="68" t="s">
        <v>97</v>
      </c>
      <c r="D32" s="67">
        <v>0.91500000000000004</v>
      </c>
      <c r="F32"/>
    </row>
    <row r="33" spans="2:6" ht="14.5" hidden="1" x14ac:dyDescent="0.25">
      <c r="B33" s="66" t="s">
        <v>115</v>
      </c>
      <c r="C33" s="68" t="s">
        <v>112</v>
      </c>
      <c r="D33" s="67">
        <v>0.98299999999999998</v>
      </c>
      <c r="F33"/>
    </row>
    <row r="34" spans="2:6" ht="14.5" hidden="1" x14ac:dyDescent="0.25">
      <c r="B34" s="66" t="s">
        <v>116</v>
      </c>
      <c r="C34" s="68" t="s">
        <v>97</v>
      </c>
      <c r="D34" s="67">
        <v>0.91500000000000004</v>
      </c>
      <c r="F34"/>
    </row>
    <row r="35" spans="2:6" ht="14.5" hidden="1" x14ac:dyDescent="0.25">
      <c r="B35" s="66" t="s">
        <v>117</v>
      </c>
      <c r="C35" s="68" t="s">
        <v>97</v>
      </c>
      <c r="D35" s="67">
        <v>0.91500000000000004</v>
      </c>
      <c r="F35"/>
    </row>
    <row r="36" spans="2:6" ht="14.5" hidden="1" x14ac:dyDescent="0.25">
      <c r="B36" s="66" t="s">
        <v>118</v>
      </c>
      <c r="C36" s="66" t="s">
        <v>88</v>
      </c>
      <c r="D36" s="67">
        <v>0.91400000000000003</v>
      </c>
      <c r="F36"/>
    </row>
    <row r="37" spans="2:6" ht="14.5" hidden="1" x14ac:dyDescent="0.25">
      <c r="B37" s="66" t="s">
        <v>119</v>
      </c>
      <c r="C37" s="66" t="s">
        <v>86</v>
      </c>
      <c r="D37" s="67">
        <v>1.0129999999999999</v>
      </c>
      <c r="F37"/>
    </row>
    <row r="38" spans="2:6" ht="14.5" hidden="1" x14ac:dyDescent="0.25">
      <c r="B38" s="66" t="s">
        <v>120</v>
      </c>
      <c r="C38" s="68" t="s">
        <v>121</v>
      </c>
      <c r="D38" s="67">
        <v>0.94</v>
      </c>
      <c r="F38"/>
    </row>
    <row r="39" spans="2:6" ht="14.5" hidden="1" x14ac:dyDescent="0.25">
      <c r="B39" s="66" t="s">
        <v>122</v>
      </c>
      <c r="C39" s="66" t="s">
        <v>88</v>
      </c>
      <c r="D39" s="67">
        <v>0.91400000000000003</v>
      </c>
      <c r="F39"/>
    </row>
    <row r="40" spans="2:6" ht="14.5" hidden="1" x14ac:dyDescent="0.25">
      <c r="B40" s="66" t="s">
        <v>123</v>
      </c>
      <c r="C40" s="68" t="s">
        <v>86</v>
      </c>
      <c r="D40" s="67">
        <v>1.0129999999999999</v>
      </c>
      <c r="F40"/>
    </row>
    <row r="41" spans="2:6" ht="14.5" hidden="1" x14ac:dyDescent="0.25">
      <c r="B41" s="66" t="s">
        <v>124</v>
      </c>
      <c r="C41" s="68" t="s">
        <v>84</v>
      </c>
      <c r="D41" s="67">
        <v>0.92600000000000005</v>
      </c>
      <c r="F41"/>
    </row>
    <row r="42" spans="2:6" ht="14.5" hidden="1" x14ac:dyDescent="0.25">
      <c r="B42" s="66" t="s">
        <v>125</v>
      </c>
      <c r="C42" s="68" t="s">
        <v>93</v>
      </c>
      <c r="D42" s="67">
        <v>0.92600000000000005</v>
      </c>
      <c r="F42"/>
    </row>
    <row r="43" spans="2:6" ht="14.5" hidden="1" x14ac:dyDescent="0.25">
      <c r="B43" s="66" t="s">
        <v>126</v>
      </c>
      <c r="C43" s="68" t="s">
        <v>84</v>
      </c>
      <c r="D43" s="67">
        <v>0.92600000000000005</v>
      </c>
      <c r="F43"/>
    </row>
    <row r="44" spans="2:6" ht="14.5" hidden="1" x14ac:dyDescent="0.25">
      <c r="B44" s="66" t="s">
        <v>127</v>
      </c>
      <c r="C44" s="68" t="s">
        <v>93</v>
      </c>
      <c r="D44" s="67">
        <v>0.92600000000000005</v>
      </c>
      <c r="F44"/>
    </row>
    <row r="45" spans="2:6" ht="14.5" hidden="1" x14ac:dyDescent="0.25">
      <c r="B45" s="66" t="s">
        <v>128</v>
      </c>
      <c r="C45" s="66" t="s">
        <v>88</v>
      </c>
      <c r="D45" s="67">
        <v>0.91400000000000003</v>
      </c>
      <c r="F45"/>
    </row>
    <row r="46" spans="2:6" ht="14.5" hidden="1" x14ac:dyDescent="0.25">
      <c r="B46" s="66" t="s">
        <v>129</v>
      </c>
      <c r="C46" s="68" t="s">
        <v>84</v>
      </c>
      <c r="D46" s="67">
        <v>0.92600000000000005</v>
      </c>
      <c r="F46"/>
    </row>
    <row r="47" spans="2:6" ht="14.5" hidden="1" x14ac:dyDescent="0.25">
      <c r="B47" s="66" t="s">
        <v>130</v>
      </c>
      <c r="C47" s="68" t="s">
        <v>93</v>
      </c>
      <c r="D47" s="67">
        <v>0.92600000000000005</v>
      </c>
      <c r="F47"/>
    </row>
    <row r="48" spans="2:6" ht="14.5" hidden="1" x14ac:dyDescent="0.25">
      <c r="B48" s="66" t="s">
        <v>131</v>
      </c>
      <c r="C48" s="68" t="s">
        <v>84</v>
      </c>
      <c r="D48" s="67">
        <v>0.92600000000000005</v>
      </c>
      <c r="F48"/>
    </row>
    <row r="49" spans="2:6" ht="14.5" hidden="1" x14ac:dyDescent="0.25">
      <c r="B49" s="66" t="s">
        <v>132</v>
      </c>
      <c r="C49" s="66" t="s">
        <v>88</v>
      </c>
      <c r="D49" s="67">
        <v>0.91400000000000003</v>
      </c>
      <c r="F49"/>
    </row>
    <row r="50" spans="2:6" ht="14.5" hidden="1" x14ac:dyDescent="0.25">
      <c r="B50" s="66" t="s">
        <v>133</v>
      </c>
      <c r="C50" s="68" t="s">
        <v>86</v>
      </c>
      <c r="D50" s="67">
        <v>1.0129999999999999</v>
      </c>
      <c r="F50"/>
    </row>
    <row r="51" spans="2:6" ht="14.5" hidden="1" x14ac:dyDescent="0.25">
      <c r="B51" s="66" t="s">
        <v>134</v>
      </c>
      <c r="C51" s="68" t="s">
        <v>93</v>
      </c>
      <c r="D51" s="67">
        <v>0.92600000000000005</v>
      </c>
      <c r="F51"/>
    </row>
    <row r="52" spans="2:6" ht="14.5" hidden="1" x14ac:dyDescent="0.25">
      <c r="B52" s="66" t="s">
        <v>135</v>
      </c>
      <c r="C52" s="68" t="s">
        <v>93</v>
      </c>
      <c r="D52" s="67">
        <v>0.92600000000000005</v>
      </c>
      <c r="F52"/>
    </row>
    <row r="53" spans="2:6" ht="14.5" hidden="1" x14ac:dyDescent="0.25">
      <c r="B53" s="66" t="s">
        <v>139</v>
      </c>
      <c r="C53" s="68" t="s">
        <v>93</v>
      </c>
      <c r="D53" s="67">
        <v>0.92600000000000005</v>
      </c>
      <c r="F53"/>
    </row>
    <row r="54" spans="2:6" ht="14.5" hidden="1" x14ac:dyDescent="0.25">
      <c r="B54" s="66" t="s">
        <v>136</v>
      </c>
      <c r="C54" s="66" t="s">
        <v>88</v>
      </c>
      <c r="D54" s="67">
        <v>0.91400000000000003</v>
      </c>
      <c r="F54"/>
    </row>
    <row r="55" spans="2:6" ht="14.5" hidden="1" x14ac:dyDescent="0.25">
      <c r="B55" s="66" t="s">
        <v>137</v>
      </c>
      <c r="C55" s="66" t="s">
        <v>88</v>
      </c>
      <c r="D55" s="67">
        <v>0.91400000000000003</v>
      </c>
      <c r="F55"/>
    </row>
    <row r="56" spans="2:6" ht="14.5" hidden="1" x14ac:dyDescent="0.25">
      <c r="B56" s="66" t="s">
        <v>138</v>
      </c>
      <c r="C56" s="68" t="s">
        <v>97</v>
      </c>
      <c r="D56" s="67">
        <v>0.91500000000000004</v>
      </c>
      <c r="F56"/>
    </row>
    <row r="57" spans="2:6" ht="14.5" hidden="1" x14ac:dyDescent="0.25">
      <c r="B57" s="66" t="s">
        <v>140</v>
      </c>
      <c r="C57" s="68" t="s">
        <v>93</v>
      </c>
      <c r="D57" s="67">
        <v>0.92600000000000005</v>
      </c>
      <c r="F57"/>
    </row>
    <row r="58" spans="2:6" ht="14.5" hidden="1" x14ac:dyDescent="0.25">
      <c r="B58" s="66" t="s">
        <v>141</v>
      </c>
      <c r="C58" s="68" t="s">
        <v>86</v>
      </c>
      <c r="D58" s="67">
        <v>1.0129999999999999</v>
      </c>
      <c r="F58"/>
    </row>
    <row r="59" spans="2:6" ht="14.5" hidden="1" x14ac:dyDescent="0.25">
      <c r="B59" s="66" t="s">
        <v>142</v>
      </c>
      <c r="C59" s="66" t="s">
        <v>88</v>
      </c>
      <c r="D59" s="67">
        <v>0.91400000000000003</v>
      </c>
      <c r="F59"/>
    </row>
    <row r="60" spans="2:6" ht="14.5" hidden="1" x14ac:dyDescent="0.25">
      <c r="B60" s="66" t="s">
        <v>143</v>
      </c>
      <c r="C60" s="68" t="s">
        <v>97</v>
      </c>
      <c r="D60" s="67">
        <v>0.91500000000000004</v>
      </c>
      <c r="F60"/>
    </row>
    <row r="61" spans="2:6" ht="14.5" hidden="1" x14ac:dyDescent="0.25">
      <c r="B61" s="66" t="s">
        <v>144</v>
      </c>
      <c r="C61" s="68" t="s">
        <v>93</v>
      </c>
      <c r="D61" s="67">
        <v>0.92600000000000005</v>
      </c>
      <c r="F61"/>
    </row>
    <row r="62" spans="2:6" ht="14.5" hidden="1" x14ac:dyDescent="0.25">
      <c r="B62" s="66" t="s">
        <v>145</v>
      </c>
      <c r="C62" s="68" t="s">
        <v>95</v>
      </c>
      <c r="D62" s="67">
        <v>0.97399999999999998</v>
      </c>
      <c r="F62"/>
    </row>
    <row r="63" spans="2:6" ht="14.5" hidden="1" x14ac:dyDescent="0.25">
      <c r="B63" s="66" t="s">
        <v>146</v>
      </c>
      <c r="C63" s="68" t="s">
        <v>93</v>
      </c>
      <c r="D63" s="67">
        <v>0.92600000000000005</v>
      </c>
      <c r="F63"/>
    </row>
    <row r="64" spans="2:6" ht="14.5" hidden="1" x14ac:dyDescent="0.25">
      <c r="B64" s="66" t="s">
        <v>147</v>
      </c>
      <c r="C64" s="66" t="s">
        <v>88</v>
      </c>
      <c r="D64" s="67">
        <v>0.91400000000000003</v>
      </c>
      <c r="F64"/>
    </row>
    <row r="65" spans="2:6" ht="14.5" hidden="1" x14ac:dyDescent="0.25">
      <c r="B65" s="66" t="s">
        <v>148</v>
      </c>
      <c r="C65" s="68" t="s">
        <v>112</v>
      </c>
      <c r="D65" s="67">
        <v>0.98299999999999998</v>
      </c>
      <c r="F65"/>
    </row>
    <row r="66" spans="2:6" ht="14.5" hidden="1" x14ac:dyDescent="0.25">
      <c r="B66" s="66" t="s">
        <v>149</v>
      </c>
      <c r="C66" s="66" t="s">
        <v>88</v>
      </c>
      <c r="D66" s="67">
        <v>0.91400000000000003</v>
      </c>
      <c r="F66"/>
    </row>
    <row r="67" spans="2:6" ht="14.5" hidden="1" x14ac:dyDescent="0.25">
      <c r="B67" s="66" t="s">
        <v>150</v>
      </c>
      <c r="C67" s="66" t="s">
        <v>88</v>
      </c>
      <c r="D67" s="67">
        <v>0.91400000000000003</v>
      </c>
      <c r="F67"/>
    </row>
    <row r="68" spans="2:6" ht="14.5" hidden="1" x14ac:dyDescent="0.25">
      <c r="B68" s="66" t="s">
        <v>151</v>
      </c>
      <c r="C68" s="68" t="s">
        <v>84</v>
      </c>
      <c r="D68" s="67">
        <v>0.92600000000000005</v>
      </c>
      <c r="F68"/>
    </row>
    <row r="69" spans="2:6" ht="14.5" hidden="1" x14ac:dyDescent="0.25">
      <c r="B69" s="66" t="s">
        <v>152</v>
      </c>
      <c r="C69" s="68" t="s">
        <v>93</v>
      </c>
      <c r="D69" s="67">
        <v>0.92600000000000005</v>
      </c>
      <c r="F69"/>
    </row>
    <row r="70" spans="2:6" ht="14.5" hidden="1" x14ac:dyDescent="0.25">
      <c r="B70" s="66" t="s">
        <v>153</v>
      </c>
      <c r="C70" s="68" t="s">
        <v>154</v>
      </c>
      <c r="D70" s="67">
        <v>1.014</v>
      </c>
      <c r="F70"/>
    </row>
    <row r="71" spans="2:6" ht="14.5" hidden="1" x14ac:dyDescent="0.25">
      <c r="B71" s="66" t="s">
        <v>155</v>
      </c>
      <c r="C71" s="66" t="s">
        <v>88</v>
      </c>
      <c r="D71" s="67">
        <v>0.91400000000000003</v>
      </c>
      <c r="F71"/>
    </row>
    <row r="72" spans="2:6" ht="14.5" hidden="1" x14ac:dyDescent="0.25">
      <c r="B72" s="66" t="s">
        <v>156</v>
      </c>
      <c r="C72" s="66" t="s">
        <v>86</v>
      </c>
      <c r="D72" s="67">
        <v>1.0129999999999999</v>
      </c>
      <c r="F72"/>
    </row>
    <row r="73" spans="2:6" ht="14.5" hidden="1" x14ac:dyDescent="0.25">
      <c r="B73" s="66" t="s">
        <v>157</v>
      </c>
      <c r="C73" s="66" t="s">
        <v>88</v>
      </c>
      <c r="D73" s="67">
        <v>0.91400000000000003</v>
      </c>
      <c r="F73"/>
    </row>
    <row r="74" spans="2:6" ht="14.5" hidden="1" x14ac:dyDescent="0.25">
      <c r="B74" s="66" t="s">
        <v>158</v>
      </c>
      <c r="C74" s="68" t="s">
        <v>93</v>
      </c>
      <c r="D74" s="67">
        <v>0.92600000000000005</v>
      </c>
      <c r="F74"/>
    </row>
    <row r="75" spans="2:6" ht="14.5" hidden="1" x14ac:dyDescent="0.25">
      <c r="B75" s="66" t="s">
        <v>159</v>
      </c>
      <c r="C75" s="68" t="s">
        <v>93</v>
      </c>
      <c r="D75" s="67">
        <v>0.92600000000000005</v>
      </c>
      <c r="F75"/>
    </row>
    <row r="76" spans="2:6" ht="14.5" hidden="1" x14ac:dyDescent="0.25">
      <c r="B76" s="66" t="s">
        <v>160</v>
      </c>
      <c r="C76" s="68" t="s">
        <v>97</v>
      </c>
      <c r="D76" s="67">
        <v>0.91500000000000004</v>
      </c>
      <c r="F76"/>
    </row>
    <row r="77" spans="2:6" ht="14.5" hidden="1" x14ac:dyDescent="0.25">
      <c r="B77" s="66" t="s">
        <v>161</v>
      </c>
      <c r="C77" s="68" t="s">
        <v>93</v>
      </c>
      <c r="D77" s="67">
        <v>0.92600000000000005</v>
      </c>
      <c r="F77"/>
    </row>
    <row r="78" spans="2:6" ht="14.5" hidden="1" x14ac:dyDescent="0.25">
      <c r="B78" s="66" t="s">
        <v>162</v>
      </c>
      <c r="C78" s="66" t="s">
        <v>88</v>
      </c>
      <c r="D78" s="67">
        <v>0.91400000000000003</v>
      </c>
      <c r="F78"/>
    </row>
    <row r="79" spans="2:6" ht="14.5" hidden="1" x14ac:dyDescent="0.25">
      <c r="B79" s="66" t="s">
        <v>166</v>
      </c>
      <c r="C79" s="68" t="s">
        <v>99</v>
      </c>
      <c r="D79" s="67">
        <v>0.94299999999999995</v>
      </c>
      <c r="F79"/>
    </row>
    <row r="80" spans="2:6" ht="14.5" hidden="1" x14ac:dyDescent="0.25">
      <c r="B80" s="66" t="s">
        <v>163</v>
      </c>
      <c r="C80" s="66" t="s">
        <v>86</v>
      </c>
      <c r="D80" s="67">
        <v>1.0129999999999999</v>
      </c>
      <c r="F80"/>
    </row>
    <row r="81" spans="2:6" ht="14.5" hidden="1" x14ac:dyDescent="0.25">
      <c r="B81" s="66" t="s">
        <v>164</v>
      </c>
      <c r="C81" s="68" t="s">
        <v>86</v>
      </c>
      <c r="D81" s="67">
        <v>1.0129999999999999</v>
      </c>
      <c r="F81"/>
    </row>
    <row r="82" spans="2:6" ht="14.5" hidden="1" x14ac:dyDescent="0.25">
      <c r="B82" s="66" t="s">
        <v>165</v>
      </c>
      <c r="C82" s="68" t="s">
        <v>86</v>
      </c>
      <c r="D82" s="67">
        <v>1.0129999999999999</v>
      </c>
      <c r="F82"/>
    </row>
    <row r="83" spans="2:6" ht="14.5" hidden="1" x14ac:dyDescent="0.25">
      <c r="B83" s="66" t="s">
        <v>167</v>
      </c>
      <c r="C83" s="68" t="s">
        <v>91</v>
      </c>
      <c r="D83" s="67">
        <v>0.94830000000000003</v>
      </c>
      <c r="F83"/>
    </row>
    <row r="84" spans="2:6" ht="14.5" hidden="1" x14ac:dyDescent="0.25">
      <c r="B84" s="66" t="s">
        <v>168</v>
      </c>
      <c r="C84" s="68" t="s">
        <v>97</v>
      </c>
      <c r="D84" s="67">
        <v>0.91500000000000004</v>
      </c>
      <c r="F84"/>
    </row>
    <row r="85" spans="2:6" ht="14.5" hidden="1" x14ac:dyDescent="0.25">
      <c r="B85" s="66" t="s">
        <v>169</v>
      </c>
      <c r="C85" s="66" t="s">
        <v>88</v>
      </c>
      <c r="D85" s="67">
        <v>0.91400000000000003</v>
      </c>
      <c r="F85"/>
    </row>
    <row r="86" spans="2:6" ht="14.5" hidden="1" x14ac:dyDescent="0.25">
      <c r="B86" s="66" t="s">
        <v>170</v>
      </c>
      <c r="C86" s="68" t="s">
        <v>93</v>
      </c>
      <c r="D86" s="67">
        <v>0.92600000000000005</v>
      </c>
      <c r="F86"/>
    </row>
    <row r="87" spans="2:6" ht="14.5" hidden="1" x14ac:dyDescent="0.25">
      <c r="B87" s="66" t="s">
        <v>171</v>
      </c>
      <c r="C87" s="66" t="s">
        <v>88</v>
      </c>
      <c r="D87" s="67">
        <v>0.91400000000000003</v>
      </c>
      <c r="F87"/>
    </row>
    <row r="88" spans="2:6" ht="14.5" hidden="1" x14ac:dyDescent="0.25">
      <c r="B88" s="66" t="s">
        <v>172</v>
      </c>
      <c r="C88" s="66" t="s">
        <v>88</v>
      </c>
      <c r="D88" s="67">
        <v>0.91400000000000003</v>
      </c>
      <c r="F88"/>
    </row>
    <row r="89" spans="2:6" ht="14.5" hidden="1" x14ac:dyDescent="0.25">
      <c r="B89" s="66" t="s">
        <v>173</v>
      </c>
      <c r="C89" s="68" t="s">
        <v>112</v>
      </c>
      <c r="D89" s="67">
        <v>0.98299999999999998</v>
      </c>
      <c r="F89"/>
    </row>
    <row r="90" spans="2:6" ht="14.5" hidden="1" x14ac:dyDescent="0.25">
      <c r="B90" s="66" t="s">
        <v>174</v>
      </c>
      <c r="C90" s="66" t="s">
        <v>88</v>
      </c>
      <c r="D90" s="67">
        <v>0.91400000000000003</v>
      </c>
      <c r="F90"/>
    </row>
    <row r="91" spans="2:6" ht="14.5" hidden="1" x14ac:dyDescent="0.25">
      <c r="B91" s="66" t="s">
        <v>175</v>
      </c>
      <c r="C91" s="68" t="s">
        <v>97</v>
      </c>
      <c r="D91" s="67">
        <v>0.91500000000000004</v>
      </c>
      <c r="F91"/>
    </row>
    <row r="92" spans="2:6" ht="14.5" hidden="1" x14ac:dyDescent="0.25">
      <c r="B92" s="66" t="s">
        <v>176</v>
      </c>
      <c r="C92" s="66" t="s">
        <v>86</v>
      </c>
      <c r="D92" s="67">
        <v>1.0129999999999999</v>
      </c>
      <c r="F92"/>
    </row>
    <row r="93" spans="2:6" ht="14.5" hidden="1" x14ac:dyDescent="0.25">
      <c r="B93" s="66" t="s">
        <v>177</v>
      </c>
      <c r="C93" s="68" t="s">
        <v>97</v>
      </c>
      <c r="D93" s="67">
        <v>0.91500000000000004</v>
      </c>
      <c r="F93"/>
    </row>
    <row r="94" spans="2:6" ht="14.5" hidden="1" x14ac:dyDescent="0.25">
      <c r="B94" s="66" t="s">
        <v>178</v>
      </c>
      <c r="C94" s="66" t="s">
        <v>88</v>
      </c>
      <c r="D94" s="67">
        <v>0.91400000000000003</v>
      </c>
      <c r="F94"/>
    </row>
    <row r="95" spans="2:6" ht="14.5" hidden="1" x14ac:dyDescent="0.25">
      <c r="B95" s="66" t="s">
        <v>179</v>
      </c>
      <c r="C95" s="68" t="s">
        <v>97</v>
      </c>
      <c r="D95" s="67">
        <v>0.91500000000000004</v>
      </c>
      <c r="F95"/>
    </row>
    <row r="96" spans="2:6" ht="14.5" hidden="1" x14ac:dyDescent="0.25">
      <c r="B96" s="84" t="s">
        <v>180</v>
      </c>
      <c r="C96" s="85" t="s">
        <v>86</v>
      </c>
      <c r="D96" s="86">
        <v>1.0129999999999999</v>
      </c>
      <c r="F96"/>
    </row>
    <row r="97" spans="2:6" ht="14.5" hidden="1" x14ac:dyDescent="0.25">
      <c r="B97" s="87" t="s">
        <v>181</v>
      </c>
      <c r="C97" s="88" t="s">
        <v>93</v>
      </c>
      <c r="D97" s="67">
        <v>0.92600000000000005</v>
      </c>
      <c r="F97"/>
    </row>
    <row r="98" spans="2:6" hidden="1" x14ac:dyDescent="0.25">
      <c r="B98" s="89" t="s">
        <v>190</v>
      </c>
      <c r="C98" s="90" t="s">
        <v>88</v>
      </c>
      <c r="D98" s="91">
        <v>0.91400000000000003</v>
      </c>
    </row>
    <row r="99" spans="2:6" hidden="1" x14ac:dyDescent="0.25">
      <c r="B99" s="89" t="s">
        <v>191</v>
      </c>
      <c r="C99" s="90" t="s">
        <v>88</v>
      </c>
      <c r="D99" s="91">
        <v>0.91400000000000003</v>
      </c>
    </row>
    <row r="100" spans="2:6" hidden="1" x14ac:dyDescent="0.25">
      <c r="B100" s="89" t="s">
        <v>192</v>
      </c>
      <c r="C100" s="90" t="s">
        <v>93</v>
      </c>
      <c r="D100" s="67">
        <v>0.92600000000000005</v>
      </c>
    </row>
    <row r="101" spans="2:6" hidden="1" x14ac:dyDescent="0.25">
      <c r="B101" s="89" t="s">
        <v>193</v>
      </c>
      <c r="C101" s="90" t="s">
        <v>86</v>
      </c>
      <c r="D101" s="91">
        <v>1.0129999999999999</v>
      </c>
    </row>
    <row r="102" spans="2:6" hidden="1" x14ac:dyDescent="0.25">
      <c r="B102" s="89" t="s">
        <v>194</v>
      </c>
      <c r="C102" s="90" t="s">
        <v>93</v>
      </c>
      <c r="D102" s="67">
        <v>0.92600000000000005</v>
      </c>
    </row>
    <row r="103" spans="2:6" hidden="1" x14ac:dyDescent="0.25">
      <c r="B103" s="89" t="s">
        <v>195</v>
      </c>
      <c r="C103" s="90" t="s">
        <v>86</v>
      </c>
      <c r="D103" s="91">
        <v>1.0129999999999999</v>
      </c>
    </row>
    <row r="104" spans="2:6" hidden="1" x14ac:dyDescent="0.25">
      <c r="B104" s="89" t="s">
        <v>196</v>
      </c>
      <c r="C104" s="90" t="s">
        <v>84</v>
      </c>
      <c r="D104" s="91">
        <v>0.92600000000000005</v>
      </c>
    </row>
    <row r="105" spans="2:6" hidden="1" x14ac:dyDescent="0.25">
      <c r="B105" s="89" t="s">
        <v>197</v>
      </c>
      <c r="C105" s="90" t="s">
        <v>99</v>
      </c>
      <c r="D105" s="91">
        <v>0.94299999999999995</v>
      </c>
    </row>
    <row r="106" spans="2:6" hidden="1" x14ac:dyDescent="0.25">
      <c r="B106" s="89" t="s">
        <v>198</v>
      </c>
      <c r="C106" s="90" t="s">
        <v>88</v>
      </c>
      <c r="D106" s="90">
        <v>0.91400000000000003</v>
      </c>
    </row>
    <row r="107" spans="2:6" hidden="1" x14ac:dyDescent="0.25">
      <c r="B107" s="89" t="s">
        <v>199</v>
      </c>
      <c r="C107" s="90" t="s">
        <v>84</v>
      </c>
      <c r="D107" s="91">
        <v>0.92600000000000005</v>
      </c>
    </row>
    <row r="108" spans="2:6" hidden="1" x14ac:dyDescent="0.25">
      <c r="B108" s="89" t="s">
        <v>200</v>
      </c>
      <c r="C108" s="90" t="s">
        <v>97</v>
      </c>
      <c r="D108" s="91">
        <v>0.91500000000000004</v>
      </c>
    </row>
  </sheetData>
  <sheetProtection password="C10A" sheet="1"/>
  <mergeCells count="2">
    <mergeCell ref="B4:D4"/>
    <mergeCell ref="B5:D5"/>
  </mergeCells>
  <dataValidations count="1">
    <dataValidation type="list" allowBlank="1" showInputMessage="1" showErrorMessage="1" prompt="Select the County of Residence to determine the Regional Variance Factor for this service." sqref="B4:D4">
      <formula1>$B$10:$B$108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zoomScale="115" zoomScaleNormal="115" workbookViewId="0">
      <selection activeCell="B4" sqref="B4"/>
    </sheetView>
  </sheetViews>
  <sheetFormatPr defaultColWidth="9.1796875" defaultRowHeight="12.5" x14ac:dyDescent="0.25"/>
  <cols>
    <col min="1" max="1" width="37.81640625" style="3" customWidth="1"/>
    <col min="2" max="2" width="20.7265625" style="3" bestFit="1" customWidth="1"/>
    <col min="3" max="3" width="12.7265625" style="3" bestFit="1" customWidth="1"/>
    <col min="4" max="4" width="15.81640625" style="3" customWidth="1"/>
    <col min="5" max="5" width="10.26953125" style="80" bestFit="1" customWidth="1"/>
    <col min="6" max="6" width="11.26953125" style="3" bestFit="1" customWidth="1"/>
    <col min="7" max="7" width="9.1796875" style="3"/>
    <col min="8" max="8" width="10.26953125" style="59" customWidth="1"/>
    <col min="9" max="9" width="7.453125" style="59" hidden="1" customWidth="1"/>
    <col min="10" max="11" width="9.1796875" style="59"/>
    <col min="12" max="16384" width="9.1796875" style="3"/>
  </cols>
  <sheetData>
    <row r="1" spans="1:11" ht="15.5" x14ac:dyDescent="0.35">
      <c r="A1" s="22" t="s">
        <v>52</v>
      </c>
      <c r="D1" s="20"/>
      <c r="F1" s="20"/>
    </row>
    <row r="2" spans="1:11" x14ac:dyDescent="0.25">
      <c r="A2" s="20"/>
      <c r="B2" s="20"/>
      <c r="C2" s="20"/>
      <c r="D2" s="20"/>
      <c r="F2" s="20"/>
    </row>
    <row r="3" spans="1:11" ht="13" x14ac:dyDescent="0.3">
      <c r="A3" s="7" t="s">
        <v>10</v>
      </c>
      <c r="B3" s="20"/>
      <c r="C3" s="20"/>
      <c r="D3" s="7" t="s">
        <v>34</v>
      </c>
      <c r="F3" s="20"/>
    </row>
    <row r="4" spans="1:11" x14ac:dyDescent="0.25">
      <c r="A4" s="23" t="s">
        <v>23</v>
      </c>
      <c r="B4" s="135">
        <f>'Direct Staffing'!C26</f>
        <v>19.779023529999996</v>
      </c>
      <c r="D4" s="24">
        <f>B4</f>
        <v>19.779023529999996</v>
      </c>
      <c r="F4" s="20"/>
    </row>
    <row r="5" spans="1:11" x14ac:dyDescent="0.25">
      <c r="A5" s="20"/>
      <c r="B5" s="20"/>
      <c r="C5" s="20"/>
      <c r="D5" s="20"/>
      <c r="F5" s="20"/>
    </row>
    <row r="6" spans="1:11" ht="13" x14ac:dyDescent="0.3">
      <c r="A6" s="7" t="s">
        <v>1</v>
      </c>
      <c r="B6" s="20"/>
      <c r="C6" s="20"/>
      <c r="D6" s="20"/>
      <c r="F6" s="20"/>
    </row>
    <row r="7" spans="1:11" x14ac:dyDescent="0.25">
      <c r="A7" s="23" t="s">
        <v>9</v>
      </c>
      <c r="B7" s="28">
        <f>'Emp. Related Exp.'!C19</f>
        <v>0.23599999999999999</v>
      </c>
      <c r="C7" s="24"/>
      <c r="D7" s="24">
        <f>B7*D4</f>
        <v>4.667849553079999</v>
      </c>
      <c r="F7" s="20"/>
    </row>
    <row r="8" spans="1:11" x14ac:dyDescent="0.25">
      <c r="A8" s="20"/>
      <c r="B8" s="20"/>
      <c r="C8" s="20"/>
      <c r="D8" s="20"/>
      <c r="F8" s="20"/>
    </row>
    <row r="9" spans="1:11" ht="13" x14ac:dyDescent="0.3">
      <c r="A9" s="7" t="s">
        <v>29</v>
      </c>
      <c r="B9" s="20"/>
      <c r="C9" s="20"/>
      <c r="D9" s="20"/>
      <c r="F9" s="20"/>
    </row>
    <row r="10" spans="1:11" x14ac:dyDescent="0.25">
      <c r="A10" s="23" t="s">
        <v>30</v>
      </c>
      <c r="B10" s="38">
        <f>'Program Related Expenses'!E13</f>
        <v>0.20050000000000001</v>
      </c>
      <c r="C10" s="24"/>
      <c r="D10" s="24">
        <f>(E10)-(D4+D7)</f>
        <v>6.1308293347811613</v>
      </c>
      <c r="E10" s="80">
        <f>(D4+D7)/(1-B10)</f>
        <v>30.577702417861158</v>
      </c>
      <c r="F10" s="20"/>
    </row>
    <row r="11" spans="1:11" x14ac:dyDescent="0.25">
      <c r="A11" s="51"/>
      <c r="B11" s="52"/>
      <c r="C11" s="24"/>
      <c r="D11" s="24"/>
      <c r="F11" s="20"/>
    </row>
    <row r="12" spans="1:11" s="74" customFormat="1" ht="13" x14ac:dyDescent="0.3">
      <c r="A12" s="69" t="s">
        <v>182</v>
      </c>
      <c r="B12" s="70"/>
      <c r="C12" s="71"/>
      <c r="D12" s="71"/>
      <c r="E12" s="80"/>
      <c r="F12" s="72"/>
      <c r="G12" s="73"/>
      <c r="H12" s="107"/>
      <c r="I12" s="107"/>
      <c r="J12" s="107"/>
      <c r="K12" s="107"/>
    </row>
    <row r="13" spans="1:11" s="74" customFormat="1" x14ac:dyDescent="0.25">
      <c r="A13" s="75" t="s">
        <v>183</v>
      </c>
      <c r="B13" s="76" t="str">
        <f>'Regional Variance Factor'!B7</f>
        <v>-</v>
      </c>
      <c r="C13" s="77"/>
      <c r="D13" s="79" t="str">
        <f>IF((B13&lt;&gt;"-"),((E10*B13)-E10),"Select County")</f>
        <v>Select County</v>
      </c>
      <c r="E13" s="80"/>
      <c r="F13" s="72"/>
      <c r="G13" s="78"/>
      <c r="H13" s="107"/>
      <c r="I13" s="107"/>
      <c r="J13" s="107"/>
      <c r="K13" s="107"/>
    </row>
    <row r="14" spans="1:11" x14ac:dyDescent="0.25">
      <c r="A14" s="51"/>
      <c r="B14" s="52"/>
      <c r="C14" s="24"/>
      <c r="D14" s="24"/>
      <c r="F14" s="20"/>
    </row>
    <row r="15" spans="1:11" ht="13" x14ac:dyDescent="0.3">
      <c r="A15" s="25" t="s">
        <v>33</v>
      </c>
      <c r="B15" s="21" t="str">
        <f>D15</f>
        <v>Select County</v>
      </c>
      <c r="D15" s="6" t="str">
        <f>IF((B13&lt;&gt;"-"),(E10+D13)/4,"Select County")</f>
        <v>Select County</v>
      </c>
      <c r="F15" s="20"/>
    </row>
    <row r="16" spans="1:11" s="95" customFormat="1" hidden="1" x14ac:dyDescent="0.25">
      <c r="A16" s="96"/>
      <c r="B16" s="96"/>
      <c r="C16" s="96"/>
      <c r="D16" s="96"/>
      <c r="E16" s="97"/>
      <c r="F16" s="96"/>
      <c r="H16" s="108"/>
      <c r="I16" s="108"/>
      <c r="J16" s="108"/>
      <c r="K16" s="108"/>
    </row>
    <row r="17" spans="1:11" s="95" customFormat="1" ht="13" hidden="1" x14ac:dyDescent="0.3">
      <c r="A17" s="98" t="s">
        <v>46</v>
      </c>
      <c r="B17" s="99">
        <v>1</v>
      </c>
      <c r="E17" s="97"/>
      <c r="H17" s="108"/>
      <c r="I17" s="108"/>
      <c r="J17" s="108"/>
      <c r="K17" s="108"/>
    </row>
    <row r="18" spans="1:11" s="95" customFormat="1" hidden="1" x14ac:dyDescent="0.25">
      <c r="A18" s="100" t="s">
        <v>47</v>
      </c>
      <c r="B18" s="101" t="str">
        <f>IF((B13&lt;&gt;"-"),B24-B15,"-")</f>
        <v>-</v>
      </c>
      <c r="D18" s="102"/>
      <c r="E18" s="97"/>
      <c r="H18" s="108"/>
      <c r="I18" s="108"/>
      <c r="J18" s="108"/>
      <c r="K18" s="108"/>
    </row>
    <row r="19" spans="1:11" x14ac:dyDescent="0.25">
      <c r="A19" s="93"/>
      <c r="B19" s="94"/>
      <c r="D19" s="24"/>
    </row>
    <row r="20" spans="1:11" ht="13" x14ac:dyDescent="0.3">
      <c r="A20" s="7" t="s">
        <v>208</v>
      </c>
      <c r="D20" s="24"/>
    </row>
    <row r="21" spans="1:11" x14ac:dyDescent="0.25">
      <c r="A21" s="45" t="s">
        <v>208</v>
      </c>
      <c r="B21" s="89" t="str">
        <f>IF('Direct Staffing'!C29='Direct Staffing'!I29,"Face to Face 1:1",IF('Direct Staffing'!C29='Direct Staffing'!I30,"Face to Face 1:2",IF('Direct Staffing'!C29='Direct Staffing'!I31,"Face to Face 1:3",IF('Direct Staffing'!C29='Direct Staffing'!I32,"Remote Support 1:1",""))))</f>
        <v>Face to Face 1:3</v>
      </c>
      <c r="D21" s="24"/>
    </row>
    <row r="23" spans="1:11" ht="13" x14ac:dyDescent="0.3">
      <c r="A23" s="7" t="s">
        <v>203</v>
      </c>
    </row>
    <row r="24" spans="1:11" x14ac:dyDescent="0.25">
      <c r="A24" s="45" t="s">
        <v>59</v>
      </c>
      <c r="B24" s="49" t="str">
        <f>IF((B13&lt;&gt;"-"),ROUND((B17*B15)/$I$60,4),"Select County")</f>
        <v>Select County</v>
      </c>
    </row>
    <row r="25" spans="1:11" ht="14.25" customHeight="1" x14ac:dyDescent="0.25"/>
    <row r="26" spans="1:11" ht="13" hidden="1" x14ac:dyDescent="0.3">
      <c r="A26" s="7" t="s">
        <v>60</v>
      </c>
      <c r="B26" s="53">
        <v>0.01</v>
      </c>
    </row>
    <row r="27" spans="1:11" hidden="1" x14ac:dyDescent="0.25">
      <c r="A27" s="45" t="s">
        <v>61</v>
      </c>
      <c r="B27" s="48" t="str">
        <f>IF((B13&lt;&gt;"-"),B24*B26,"-")</f>
        <v>-</v>
      </c>
      <c r="D27" s="24"/>
    </row>
    <row r="28" spans="1:11" hidden="1" x14ac:dyDescent="0.25"/>
    <row r="29" spans="1:11" ht="13" hidden="1" x14ac:dyDescent="0.3">
      <c r="A29" s="7" t="s">
        <v>64</v>
      </c>
    </row>
    <row r="30" spans="1:11" hidden="1" x14ac:dyDescent="0.25">
      <c r="A30" s="45" t="s">
        <v>62</v>
      </c>
      <c r="B30" s="49" t="str">
        <f>IF((B13&lt;&gt;"-"),B24+B27,"-")</f>
        <v>-</v>
      </c>
    </row>
    <row r="31" spans="1:11" hidden="1" x14ac:dyDescent="0.25"/>
    <row r="32" spans="1:11" ht="13" hidden="1" x14ac:dyDescent="0.3">
      <c r="A32" s="7" t="s">
        <v>65</v>
      </c>
      <c r="B32" s="53">
        <v>0.05</v>
      </c>
    </row>
    <row r="33" spans="1:4" hidden="1" x14ac:dyDescent="0.25">
      <c r="A33" s="45" t="s">
        <v>61</v>
      </c>
      <c r="B33" s="48" t="str">
        <f>IF((B13&lt;&gt;"-"),B30*B32,"-")</f>
        <v>-</v>
      </c>
      <c r="D33" s="24"/>
    </row>
    <row r="34" spans="1:4" hidden="1" x14ac:dyDescent="0.25"/>
    <row r="35" spans="1:4" ht="13" hidden="1" x14ac:dyDescent="0.3">
      <c r="A35" s="7" t="s">
        <v>66</v>
      </c>
    </row>
    <row r="36" spans="1:4" hidden="1" x14ac:dyDescent="0.25">
      <c r="A36" s="45" t="s">
        <v>62</v>
      </c>
      <c r="B36" s="49" t="str">
        <f>IF((B13&lt;&gt;"-"),B30+B33,"-")</f>
        <v>-</v>
      </c>
    </row>
    <row r="37" spans="1:4" hidden="1" x14ac:dyDescent="0.25"/>
    <row r="38" spans="1:4" ht="13" hidden="1" x14ac:dyDescent="0.3">
      <c r="A38" s="7" t="s">
        <v>72</v>
      </c>
      <c r="B38" s="53">
        <v>0.01</v>
      </c>
    </row>
    <row r="39" spans="1:4" hidden="1" x14ac:dyDescent="0.25">
      <c r="A39" s="45" t="s">
        <v>61</v>
      </c>
      <c r="B39" s="48" t="str">
        <f>IF((B13&lt;&gt;"-"),B36*B38,"-")</f>
        <v>-</v>
      </c>
      <c r="D39" s="24"/>
    </row>
    <row r="40" spans="1:4" hidden="1" x14ac:dyDescent="0.25"/>
    <row r="41" spans="1:4" ht="13" hidden="1" x14ac:dyDescent="0.3">
      <c r="A41" s="7" t="s">
        <v>73</v>
      </c>
    </row>
    <row r="42" spans="1:4" hidden="1" x14ac:dyDescent="0.25">
      <c r="A42" s="45" t="s">
        <v>62</v>
      </c>
      <c r="B42" s="49" t="str">
        <f>IF((B13&lt;&gt;"-"),B36+B39,"Select County")</f>
        <v>Select County</v>
      </c>
    </row>
    <row r="43" spans="1:4" hidden="1" x14ac:dyDescent="0.25"/>
    <row r="60" spans="9:9" x14ac:dyDescent="0.25">
      <c r="I60" s="59" t="str">
        <f>IF('Direct Staffing'!C29='Direct Staffing'!I29,"1",IF('Direct Staffing'!C29='Direct Staffing'!I30,"2",IF('Direct Staffing'!C29='Direct Staffing'!I31,"3",IF('Direct Staffing'!C29='Direct Staffing'!I32,"1",""))))</f>
        <v>3</v>
      </c>
    </row>
  </sheetData>
  <sheetProtection algorithmName="SHA-512" hashValue="vbnUIlOTprxVn7a6Hap9Ge2WHHmXyeKAuSbP7R3U2Fof+VaticKYiXBLKTSh2979SKIb74LsyYY1gvzNdEYygQ==" saltValue="TClPGNmx2NgVPQFLuWRwXQ==" spinCount="100000" sheet="1" objects="1" scenarios="1"/>
  <phoneticPr fontId="2" type="noConversion"/>
  <dataValidations xWindow="701" yWindow="594" count="18">
    <dataValidation allowBlank="1" showInputMessage="1" showErrorMessage="1" prompt="Total Costs for Staffing per Hour formula is equal to Total Individual Staffing Amount from Direct Staffing sheet" sqref="B4"/>
    <dataValidation allowBlank="1" showInputMessage="1" showErrorMessage="1" prompt="Direct Staffing Rate Calculation formula is equal to Total Costs for Staffing per Hour" sqref="D4"/>
    <dataValidation allowBlank="1" showInputMessage="1" showErrorMessage="1" prompt="Total Benefit Percentage formula is Total Employee Related Expense Percentage from Emp. Related Exp. sheet" sqref="B7"/>
    <dataValidation allowBlank="1" showInputMessage="1" showErrorMessage="1" prompt="Employee Related Expenses Rate Calculation formula is Total Benefit Percentage times Direct Staffing Rate" sqref="D7"/>
    <dataValidation allowBlank="1" showInputMessage="1" showErrorMessage="1" prompt="15 Minute Rate Calculation formula is (Direct Staffing Rate + Employee Related Expenses Rate) divided by (1 minus Total Program Related Expenses Percentage) divided by four" sqref="D15"/>
    <dataValidation allowBlank="1" showInputMessage="1" showErrorMessage="1" prompt="15 Minute Unit Rate formula is equal to 15 Minute Rate Calculation" sqref="B15"/>
    <dataValidation allowBlank="1" showInputMessage="1" showErrorMessage="1" prompt="Post COLA Total 15 Minute Rate formula is Original Total 15 Minute Rate plus Cost of Living Adjustment" sqref="B30 B36 B42"/>
    <dataValidation allowBlank="1" showInputMessage="1" showErrorMessage="1" prompt="Cost of Living Adjustment formula is Original Total 15 Minute Rate multiplied by the COLA Increase_x000a_" sqref="B39 B27 B33"/>
    <dataValidation allowBlank="1" showInputMessage="1" showErrorMessage="1" prompt="Budget Neutrality Rate" sqref="B17 B12"/>
    <dataValidation allowBlank="1" showInputMessage="1" showErrorMessage="1" prompt="Total Program Related Expenses Percentage formula is equal to Total Program Related Expenses Percent from Program Related Expenses sheet" sqref="B10:B11 B14"/>
    <dataValidation allowBlank="1" showInputMessage="1" showErrorMessage="1" prompt="Program Related Expenses Rate Calculation formula is Hourly Rate minus (Direct Staffing Rate + Employee Related Expenses Rate)" sqref="D14"/>
    <dataValidation allowBlank="1" showInputMessage="1" showErrorMessage="1" prompt="Program Related Expenses Rate Calculation formula is 15 Minute Rate minus (Direct Staffing Rate + Employee Related Expenses Rate)" sqref="D10:D11"/>
    <dataValidation allowBlank="1" showInputMessage="1" showErrorMessage="1" prompt="15 Minute Budget Neutrality formula is Original Total 15 Minute  Rate minus 15 Minute Unit Rate" sqref="B18:B19"/>
    <dataValidation allowBlank="1" showInputMessage="1" showErrorMessage="1" prompt="Original Total 15 Minute Rate formula is 15 Minute Unit Rate multiplied by the Budget Neutrality Factor" sqref="B24"/>
    <dataValidation allowBlank="1" showInputMessage="1" showErrorMessage="1" prompt="4/1/2014 COLA Increase" sqref="B26 B32 B38"/>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2"/>
    <dataValidation allowBlank="1" showInputMessage="1" showErrorMessage="1" prompt="Unit Regional Variance formula is Unit Rate multiplied by the appropriate Regional Variance Factor" sqref="B13"/>
    <dataValidation allowBlank="1" showInputMessage="1" showErrorMessage="1" prompt="Staffing Ratio formula is equal to Shared Staff Ratio from Direct Staffing sheet." sqref="B21"/>
  </dataValidations>
  <pageMargins left="0.75" right="0.75" top="1.37" bottom="1" header="0.5" footer="0.5"/>
  <pageSetup scale="83" orientation="portrait" r:id="rId1"/>
  <headerFooter alignWithMargins="0">
    <oddHeader>&amp;C&amp;G</oddHeader>
    <oddFooter>&amp;LDWRS Draft framework for Respite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1"/>
  <sheetViews>
    <sheetView workbookViewId="0">
      <selection activeCell="A5" sqref="A5:XFD21"/>
    </sheetView>
  </sheetViews>
  <sheetFormatPr defaultRowHeight="12.5" x14ac:dyDescent="0.25"/>
  <cols>
    <col min="2" max="2" width="43.54296875" customWidth="1"/>
  </cols>
  <sheetData>
    <row r="3" spans="1:3" ht="12" customHeight="1" x14ac:dyDescent="0.25"/>
    <row r="5" spans="1:3" ht="13" hidden="1" x14ac:dyDescent="0.3">
      <c r="A5" s="57" t="s">
        <v>56</v>
      </c>
      <c r="B5" s="57" t="s">
        <v>57</v>
      </c>
    </row>
    <row r="6" spans="1:3" hidden="1" x14ac:dyDescent="0.25">
      <c r="A6" s="56">
        <v>41610</v>
      </c>
      <c r="B6" t="s">
        <v>53</v>
      </c>
      <c r="C6" t="s">
        <v>69</v>
      </c>
    </row>
    <row r="7" spans="1:3" hidden="1" x14ac:dyDescent="0.25">
      <c r="A7" s="56">
        <v>41684</v>
      </c>
      <c r="B7" t="s">
        <v>54</v>
      </c>
      <c r="C7" t="s">
        <v>69</v>
      </c>
    </row>
    <row r="8" spans="1:3" hidden="1" x14ac:dyDescent="0.25">
      <c r="A8" s="56">
        <v>41684</v>
      </c>
      <c r="B8" t="s">
        <v>55</v>
      </c>
      <c r="C8" t="s">
        <v>69</v>
      </c>
    </row>
    <row r="9" spans="1:3" hidden="1" x14ac:dyDescent="0.25">
      <c r="A9" s="56">
        <v>41709</v>
      </c>
      <c r="B9" t="s">
        <v>58</v>
      </c>
      <c r="C9" t="s">
        <v>70</v>
      </c>
    </row>
    <row r="10" spans="1:3" hidden="1" x14ac:dyDescent="0.25">
      <c r="A10" s="56">
        <v>41808</v>
      </c>
      <c r="B10" t="s">
        <v>63</v>
      </c>
      <c r="C10" t="s">
        <v>71</v>
      </c>
    </row>
    <row r="11" spans="1:3" hidden="1" x14ac:dyDescent="0.25">
      <c r="A11" s="56">
        <v>42164</v>
      </c>
      <c r="B11" s="58" t="s">
        <v>67</v>
      </c>
      <c r="C11" t="s">
        <v>68</v>
      </c>
    </row>
    <row r="12" spans="1:3" hidden="1" x14ac:dyDescent="0.25">
      <c r="A12" s="56">
        <v>42339</v>
      </c>
      <c r="B12" s="58" t="s">
        <v>184</v>
      </c>
      <c r="C12" t="s">
        <v>185</v>
      </c>
    </row>
    <row r="13" spans="1:3" hidden="1" x14ac:dyDescent="0.25">
      <c r="A13" s="56">
        <v>42606</v>
      </c>
      <c r="B13" t="s">
        <v>187</v>
      </c>
      <c r="C13" t="s">
        <v>186</v>
      </c>
    </row>
    <row r="14" spans="1:3" hidden="1" x14ac:dyDescent="0.25">
      <c r="A14" s="56">
        <v>42887</v>
      </c>
      <c r="B14" s="83" t="s">
        <v>188</v>
      </c>
      <c r="C14" s="83" t="s">
        <v>189</v>
      </c>
    </row>
    <row r="15" spans="1:3" hidden="1" x14ac:dyDescent="0.25">
      <c r="A15" s="56">
        <v>43282</v>
      </c>
      <c r="B15" s="83" t="s">
        <v>201</v>
      </c>
      <c r="C15" s="83" t="s">
        <v>202</v>
      </c>
    </row>
    <row r="16" spans="1:3" hidden="1" x14ac:dyDescent="0.25">
      <c r="A16" s="56">
        <v>43466</v>
      </c>
      <c r="B16" t="s">
        <v>204</v>
      </c>
      <c r="C16" s="83" t="s">
        <v>205</v>
      </c>
    </row>
    <row r="17" spans="1:3" hidden="1" x14ac:dyDescent="0.25">
      <c r="A17" s="56">
        <v>43831</v>
      </c>
      <c r="B17" s="83" t="s">
        <v>209</v>
      </c>
      <c r="C17" s="83" t="s">
        <v>206</v>
      </c>
    </row>
    <row r="18" spans="1:3" hidden="1" x14ac:dyDescent="0.25">
      <c r="A18" s="56">
        <v>43831</v>
      </c>
      <c r="B18" s="83" t="s">
        <v>211</v>
      </c>
      <c r="C18" s="83" t="s">
        <v>210</v>
      </c>
    </row>
    <row r="19" spans="1:3" hidden="1" x14ac:dyDescent="0.25">
      <c r="A19" s="56">
        <v>44197</v>
      </c>
      <c r="B19" s="83" t="s">
        <v>223</v>
      </c>
      <c r="C19" s="83" t="s">
        <v>224</v>
      </c>
    </row>
    <row r="20" spans="1:3" hidden="1" x14ac:dyDescent="0.25">
      <c r="A20" s="56">
        <v>44378</v>
      </c>
      <c r="B20" s="83" t="s">
        <v>223</v>
      </c>
      <c r="C20" s="83" t="s">
        <v>225</v>
      </c>
    </row>
    <row r="21" spans="1:3" ht="25" hidden="1" x14ac:dyDescent="0.25">
      <c r="A21" s="56">
        <v>44562</v>
      </c>
      <c r="B21" s="58" t="s">
        <v>230</v>
      </c>
      <c r="C21" s="83" t="s">
        <v>231</v>
      </c>
    </row>
  </sheetData>
  <sheetProtection algorithmName="SHA-512" hashValue="XNy4M2BdyiErlbYoxVm6MuGQiwm5K7jxQcOmNs/UBv+VP+pGet0G4cml5X3FulSWq98xnZfjkZnIJABB9CB14Q==" saltValue="t+xdZJx4Sz4Yvatw/9JsEQ==" spinCount="100000" sheet="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R21.12</Category_x002d_Req>
    <Sub_x0020_category_x002d_req_x003a_ xmlns="39dc04e4-1dc7-4207-b25c-d7db9724c689">Frameworks</Sub_x0020_category_x002d_req_x003a_>
    <_dlc_DocId xmlns="0cdeeaad-74a8-4021-893f-c7b31297a14c">S2EJPDAADAY4-1521811817-576</_dlc_DocId>
    <_dlc_DocIdUrl xmlns="0cdeeaad-74a8-4021-893f-c7b31297a14c">
      <Url>https://workplace/cc/MnSPA/_layouts/15/DocIdRedir.aspx?ID=S2EJPDAADAY4-1521811817-576</Url>
      <Description>S2EJPDAADAY4-1521811817-576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dedf6231040f0fa566828bfdec7e07b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69752b8ee189844c5053ce27cf22ec46"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1.1"/>
          <xsd:enumeration value="MnSP R21.12"/>
          <xsd:enumeration value="MnSP R21.2"/>
          <xsd:enumeration value="MnSP R21.3"/>
          <xsd:enumeration value="MnSP R21.4"/>
          <xsd:enumeration value="MnSP R21.6"/>
          <xsd:enumeration value="MnSP R18.3"/>
          <xsd:enumeration value="MnSP R18.4"/>
          <xsd:enumeration value="MnSP R18.7"/>
          <xsd:enumeration value="MnSP R18.8"/>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2"/>
          <xsd:enumeration value="MnSP R21.3"/>
          <xsd:enumeration value="MnSP R21.4"/>
          <xsd:enumeration value="MnSP R21.9"/>
          <xsd:enumeration value="MNSPA R18.3"/>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21B9E4-6B14-4326-AB97-EA215ABC61D1}">
  <ds:schemaRefs>
    <ds:schemaRef ds:uri="0cdeeaad-74a8-4021-893f-c7b31297a14c"/>
    <ds:schemaRef ds:uri="http://purl.org/dc/terms/"/>
    <ds:schemaRef ds:uri="39dc04e4-1dc7-4207-b25c-d7db9724c68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E315458-79E6-410E-8253-727B2DC16163}">
  <ds:schemaRefs>
    <ds:schemaRef ds:uri="http://schemas.microsoft.com/sharepoint/v3/contenttype/forms"/>
  </ds:schemaRefs>
</ds:datastoreItem>
</file>

<file path=customXml/itemProps3.xml><?xml version="1.0" encoding="utf-8"?>
<ds:datastoreItem xmlns:ds="http://schemas.openxmlformats.org/officeDocument/2006/customXml" ds:itemID="{12D65889-2EAC-4034-B88F-65FC4766EC79}">
  <ds:schemaRefs>
    <ds:schemaRef ds:uri="http://schemas.microsoft.com/office/2006/metadata/longProperties"/>
  </ds:schemaRefs>
</ds:datastoreItem>
</file>

<file path=customXml/itemProps4.xml><?xml version="1.0" encoding="utf-8"?>
<ds:datastoreItem xmlns:ds="http://schemas.openxmlformats.org/officeDocument/2006/customXml" ds:itemID="{8D0570C7-D4BA-44E8-BC0A-5D3BE6AC351F}">
  <ds:schemaRefs>
    <ds:schemaRef ds:uri="http://schemas.microsoft.com/sharepoint/events"/>
  </ds:schemaRefs>
</ds:datastoreItem>
</file>

<file path=customXml/itemProps5.xml><?xml version="1.0" encoding="utf-8"?>
<ds:datastoreItem xmlns:ds="http://schemas.openxmlformats.org/officeDocument/2006/customXml" ds:itemID="{505149A5-56BB-4ACB-A5C7-D55B98533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Direct Staffing</vt:lpstr>
      <vt:lpstr>Emp. Related Exp.</vt:lpstr>
      <vt:lpstr>Program Related Expenses</vt:lpstr>
      <vt:lpstr>Regional Variance Factor</vt:lpstr>
      <vt:lpstr>Respite Rate Framework</vt:lpstr>
      <vt:lpstr>Version</vt:lpstr>
      <vt:lpstr>Budget_Neutrality</vt:lpstr>
      <vt:lpstr>Customization</vt:lpstr>
      <vt:lpstr>DirectStaff</vt:lpstr>
      <vt:lpstr>'Direct Staffing'!Print_Area</vt:lpstr>
      <vt:lpstr>ReliefStaff</vt:lpstr>
      <vt:lpstr>Supervision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Respite15 Minutes version A v15</dc:title>
  <dc:creator>pwmfb67</dc:creator>
  <cp:lastModifiedBy>Lawson, Angie</cp:lastModifiedBy>
  <cp:lastPrinted>2013-02-27T20:55:38Z</cp:lastPrinted>
  <dcterms:created xsi:type="dcterms:W3CDTF">2009-10-20T14:58:44Z</dcterms:created>
  <dcterms:modified xsi:type="dcterms:W3CDTF">2021-12-08T20:13:32Z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19200.0000000000</vt:lpwstr>
  </property>
  <property fmtid="{D5CDD505-2E9C-101B-9397-08002B2CF9AE}" pid="7" name="_dlc_DocId">
    <vt:lpwstr>S2EJPDAADAY4-1521811817-576</vt:lpwstr>
  </property>
  <property fmtid="{D5CDD505-2E9C-101B-9397-08002B2CF9AE}" pid="8" name="_dlc_DocIdItemGuid">
    <vt:lpwstr>96d53212-ca31-44ab-b790-0d6bac9a2b29</vt:lpwstr>
  </property>
  <property fmtid="{D5CDD505-2E9C-101B-9397-08002B2CF9AE}" pid="9" name="_dlc_DocIdUrl">
    <vt:lpwstr>https://workplace/cc/MnSPA/_layouts/15/DocIdRedir.aspx?ID=S2EJPDAADAY4-1521811817-576, S2EJPDAADAY4-1521811817-576</vt:lpwstr>
  </property>
</Properties>
</file>