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cws57\Desktop\Revised Jan 23 FWs\"/>
    </mc:Choice>
  </mc:AlternateContent>
  <bookViews>
    <workbookView xWindow="-22110" yWindow="1170" windowWidth="20100" windowHeight="1092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nd Home Support with Train FW" sheetId="9" r:id="rId7"/>
    <sheet name="Version" sheetId="12" state="hidden" r:id="rId8"/>
  </sheets>
  <definedNames>
    <definedName name="Budget_Neutrality">'Ind Home Support with Train FW'!#REF!</definedName>
    <definedName name="Customization">'Direct Staffing'!$A$16:$C$19</definedName>
    <definedName name="DirectStaff">'Direct Staffing'!$A$8:$C$10</definedName>
    <definedName name="_xlnm.Print_Area" localSheetId="0">'Direct Staffing'!$A$1:$E$29</definedName>
    <definedName name="ReliefStaff">'Direct Staffing'!$A$21:$D$23</definedName>
    <definedName name="Shared_Staffing_Ratio">'Direct Staffing'!$A$28:$C$29</definedName>
    <definedName name="Supervision">'Direct Staffing'!$A$12:$E$14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6" i="10" l="1"/>
  <c r="C10" i="10" s="1"/>
  <c r="B7" i="13"/>
  <c r="B20" i="9" s="1"/>
  <c r="B5" i="13"/>
  <c r="F22" i="9"/>
  <c r="B23" i="9"/>
  <c r="E14" i="10"/>
  <c r="E13" i="6"/>
  <c r="B17" i="9" s="1"/>
  <c r="C19" i="3"/>
  <c r="B11" i="9"/>
  <c r="B8" i="9"/>
  <c r="B14" i="9"/>
  <c r="B27" i="9" l="1"/>
  <c r="B25" i="9"/>
  <c r="D22" i="9"/>
  <c r="E23" i="9" s="1"/>
  <c r="E25" i="9" s="1"/>
  <c r="E26" i="9" s="1"/>
  <c r="E27" i="9" s="1"/>
  <c r="D20" i="9"/>
  <c r="D23" i="10"/>
  <c r="C26" i="10" s="1"/>
  <c r="B4" i="9" s="1"/>
  <c r="B5" i="9" l="1"/>
  <c r="D5" i="9" s="1"/>
  <c r="D4" i="9"/>
  <c r="D8" i="9" l="1"/>
  <c r="D11" i="9" s="1"/>
  <c r="D14" i="9" s="1"/>
  <c r="E17" i="9" s="1"/>
  <c r="D17" i="9" s="1"/>
</calcChain>
</file>

<file path=xl/sharedStrings.xml><?xml version="1.0" encoding="utf-8"?>
<sst xmlns="http://schemas.openxmlformats.org/spreadsheetml/2006/main" count="332" uniqueCount="236">
  <si>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</si>
  <si>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</si>
  <si>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</si>
  <si>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</si>
  <si>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</si>
  <si>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</si>
  <si>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</si>
  <si>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</si>
  <si>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</si>
  <si>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</si>
  <si>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</si>
  <si>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</si>
  <si>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</si>
  <si>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</si>
  <si>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</si>
  <si>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</si>
  <si>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</si>
  <si>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</si>
  <si>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</si>
  <si>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</si>
  <si>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</si>
  <si>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</si>
  <si>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</si>
  <si>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</si>
  <si>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</si>
  <si>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</si>
  <si>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</si>
  <si>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</si>
  <si>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</si>
  <si>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</si>
  <si>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</si>
  <si>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</si>
  <si>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</si>
  <si>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</si>
  <si>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</si>
  <si>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</si>
  <si>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</si>
  <si>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</si>
  <si>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</si>
  <si>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</si>
  <si>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</si>
  <si>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</si>
  <si>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</si>
  <si>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</si>
  <si>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</si>
  <si>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</si>
  <si>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</si>
  <si>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</si>
  <si>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</si>
  <si>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</si>
  <si>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</si>
  <si>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</si>
  <si>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</si>
  <si>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</si>
  <si>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</si>
  <si>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</si>
  <si>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</si>
  <si>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</si>
  <si>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</si>
  <si>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</si>
  <si>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</si>
  <si>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</si>
  <si>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Step 3. Add in utilization expenses</t>
  </si>
  <si>
    <t>Utilization Expenses</t>
  </si>
  <si>
    <t>Revision Date</t>
  </si>
  <si>
    <t>Revision Description</t>
  </si>
  <si>
    <t>Face to Face 1:1</t>
  </si>
  <si>
    <t>Remote Support 1:1</t>
  </si>
  <si>
    <t>Face to Face 1:2</t>
  </si>
  <si>
    <t>Adjustment for Historic COLAs Post 2013</t>
  </si>
  <si>
    <t>Adjusted Rate</t>
  </si>
  <si>
    <t>Nature of Service</t>
  </si>
  <si>
    <t>COLA 1</t>
  </si>
  <si>
    <t>COLA 2</t>
  </si>
  <si>
    <t>COLA 3</t>
  </si>
  <si>
    <t>First Version</t>
  </si>
  <si>
    <t>Program support unit standard</t>
  </si>
  <si>
    <t>Total costs for staffing per 15 minutes</t>
  </si>
  <si>
    <t>Staffing Options</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</si>
  <si>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</si>
  <si>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</si>
  <si>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</si>
  <si>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</si>
  <si>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</si>
  <si>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</si>
  <si>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</si>
  <si>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</si>
  <si>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</si>
  <si>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</si>
  <si>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</si>
  <si>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</si>
  <si>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</si>
  <si>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</si>
  <si>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</si>
  <si>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</si>
  <si>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</si>
  <si>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</si>
  <si>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</si>
  <si>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</si>
  <si>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</si>
  <si>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</si>
  <si>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</si>
  <si>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</si>
  <si>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</si>
  <si>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</si>
  <si>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</si>
  <si>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</si>
  <si>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</si>
  <si>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</si>
  <si>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</si>
  <si>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</si>
  <si>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</si>
  <si>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</si>
  <si>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</si>
  <si>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</si>
  <si>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</si>
  <si>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</si>
  <si>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</si>
  <si>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</si>
  <si>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</si>
  <si>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</si>
  <si>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</si>
  <si>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</si>
  <si>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</si>
  <si>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</si>
  <si>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</si>
  <si>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</si>
  <si>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</si>
  <si>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</si>
  <si>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</si>
  <si>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</si>
  <si>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</si>
  <si>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</si>
  <si>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</si>
  <si>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</si>
  <si>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</si>
  <si>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</si>
  <si>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</si>
  <si>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</si>
  <si>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</si>
  <si>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</si>
  <si>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</si>
  <si>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</si>
  <si>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</si>
  <si>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</si>
  <si>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</si>
  <si>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</si>
  <si>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</si>
  <si>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</si>
  <si>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</si>
  <si>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</si>
  <si>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</si>
  <si>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</si>
  <si>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</si>
  <si>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</si>
  <si>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</si>
  <si>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</si>
  <si>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</si>
  <si>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</si>
  <si>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</si>
  <si>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</si>
  <si>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</si>
  <si>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</si>
  <si>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</si>
  <si>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</si>
  <si>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</si>
  <si>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</si>
  <si>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</si>
  <si>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</si>
  <si>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</si>
  <si>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</si>
  <si>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</si>
  <si>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</si>
  <si>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</si>
  <si>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</si>
  <si>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</si>
  <si>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</si>
  <si>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</si>
  <si>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</si>
  <si>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</si>
  <si>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</si>
  <si>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</si>
  <si>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</si>
  <si>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</si>
  <si>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</si>
  <si>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</si>
  <si>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</si>
  <si>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</si>
  <si>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</si>
  <si>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of 5% added</t>
  </si>
  <si>
    <t>Version 6 (to keep the same versioning consistent)</t>
  </si>
  <si>
    <t>Version 5 (to keep the same versioning # consistent)</t>
  </si>
  <si>
    <t>Updated to bring up to date with current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</si>
  <si>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</si>
  <si>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</si>
  <si>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</si>
  <si>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</si>
  <si>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</si>
  <si>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</si>
  <si>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</si>
  <si>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</si>
  <si>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</si>
  <si>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</si>
  <si>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</si>
  <si>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</si>
  <si>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RVF</t>
  </si>
  <si>
    <t>Version 8</t>
  </si>
  <si>
    <t>Remove COLAs</t>
  </si>
  <si>
    <t>Version 9</t>
  </si>
  <si>
    <t>Increase Supervisor Wage</t>
  </si>
  <si>
    <t>Version 10</t>
  </si>
  <si>
    <t>Version 11</t>
  </si>
  <si>
    <t>No Change</t>
  </si>
  <si>
    <t>Version 12</t>
  </si>
  <si>
    <t>CWF Wage</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</si>
  <si>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</si>
  <si>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</si>
  <si>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</si>
  <si>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</si>
  <si>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</si>
  <si>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</si>
  <si>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</si>
  <si>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</si>
  <si>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</si>
  <si>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Nature of Service</t>
  </si>
  <si>
    <t>Added CWF</t>
  </si>
  <si>
    <t>FRAMEWORK FOR INDIVIDUAL HOME SUPPORTS WITH TRAINING</t>
  </si>
  <si>
    <t>Direct service staff time necessary to support and related to the provision of Individualized Home Supports with Training when not engaged in direct contact with clients.</t>
  </si>
  <si>
    <t>Individualized Home Support with Training</t>
  </si>
  <si>
    <t>Version 13</t>
  </si>
  <si>
    <t>Version 14</t>
  </si>
  <si>
    <t>New value for direct care staff wage,
supervisor wage,
client programming and support component</t>
  </si>
  <si>
    <t>Version 15</t>
  </si>
  <si>
    <t>Updated RVF</t>
  </si>
  <si>
    <t>Version 16</t>
  </si>
  <si>
    <t>Version 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</si>
</sst>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
      <sz val="8"/>
      <name val="Arial"/>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
      <patternFill patternType="solid">
        <fgColor theme="8" tint="0.599993896298104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47">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44" fontId="0" fillId="5" borderId="1" xfId="0" applyNumberFormat="1" applyFill="1" applyBorder="1" applyAlignment="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6" borderId="0" xfId="0" applyFont="1" applyFill="1"/>
    <xf numFmtId="0" fontId="1" fillId="6" borderId="0" xfId="0" quotePrefix="1" applyFont="1" applyFill="1"/>
    <xf numFmtId="44" fontId="1" fillId="6" borderId="0" xfId="2" applyFont="1" applyFill="1"/>
    <xf numFmtId="164" fontId="1" fillId="3" borderId="0" xfId="1" applyNumberFormat="1" applyFont="1" applyFill="1"/>
    <xf numFmtId="44" fontId="0" fillId="0" borderId="1" xfId="2" applyNumberFormat="1" applyFont="1" applyFill="1" applyBorder="1" applyProtection="1"/>
    <xf numFmtId="0" fontId="7" fillId="3" borderId="0" xfId="0" applyFont="1" applyFill="1"/>
    <xf numFmtId="4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7" borderId="16" xfId="0" applyFont="1" applyFill="1" applyBorder="1" applyAlignment="1">
      <alignment vertical="center"/>
    </xf>
    <xf numFmtId="0" fontId="8" fillId="7" borderId="16" xfId="0" applyFont="1" applyFill="1" applyBorder="1" applyAlignment="1">
      <alignment horizontal="left" vertical="center"/>
    </xf>
    <xf numFmtId="0" fontId="9" fillId="6" borderId="16" xfId="0" applyFont="1" applyFill="1" applyBorder="1" applyAlignment="1">
      <alignment vertical="center"/>
    </xf>
    <xf numFmtId="0" fontId="9" fillId="6" borderId="16" xfId="0" quotePrefix="1" applyFont="1" applyFill="1" applyBorder="1" applyAlignment="1">
      <alignment horizontal="left" vertical="center"/>
    </xf>
    <xf numFmtId="0" fontId="9" fillId="0" borderId="16" xfId="0" applyFont="1" applyBorder="1" applyAlignment="1">
      <alignment vertical="center"/>
    </xf>
    <xf numFmtId="0" fontId="0" fillId="0" borderId="16" xfId="0" applyFont="1" applyBorder="1" applyAlignment="1">
      <alignment vertical="top"/>
    </xf>
    <xf numFmtId="0" fontId="5"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4" borderId="0" xfId="0" applyFont="1" applyFill="1"/>
    <xf numFmtId="0" fontId="0" fillId="4" borderId="0" xfId="0" applyFill="1"/>
    <xf numFmtId="0" fontId="1" fillId="4" borderId="1" xfId="0" applyFont="1" applyFill="1" applyBorder="1"/>
    <xf numFmtId="10" fontId="1" fillId="8" borderId="1" xfId="5" applyNumberFormat="1" applyFont="1" applyFill="1" applyBorder="1"/>
    <xf numFmtId="44" fontId="10" fillId="8" borderId="0" xfId="2" applyFont="1" applyFill="1"/>
    <xf numFmtId="165" fontId="10" fillId="4" borderId="0" xfId="0" applyNumberFormat="1" applyFont="1" applyFill="1"/>
    <xf numFmtId="0" fontId="1" fillId="0" borderId="0" xfId="0" applyFont="1"/>
    <xf numFmtId="44" fontId="1" fillId="3" borderId="1" xfId="2" applyNumberFormat="1" applyFill="1" applyBorder="1"/>
    <xf numFmtId="0" fontId="9" fillId="0" borderId="17" xfId="0" applyFont="1" applyBorder="1" applyAlignment="1">
      <alignment vertical="center"/>
    </xf>
    <xf numFmtId="0" fontId="0" fillId="0" borderId="17" xfId="0" applyFont="1" applyBorder="1" applyAlignment="1">
      <alignment vertical="top"/>
    </xf>
    <xf numFmtId="0" fontId="9" fillId="6" borderId="1" xfId="0" applyFont="1" applyFill="1" applyBorder="1" applyAlignment="1">
      <alignment vertical="center"/>
    </xf>
    <xf numFmtId="0" fontId="0" fillId="6" borderId="1" xfId="0" applyFont="1" applyFill="1" applyBorder="1" applyAlignment="1">
      <alignment vertical="top"/>
    </xf>
    <xf numFmtId="0" fontId="0" fillId="6" borderId="1" xfId="0" applyFill="1" applyBorder="1"/>
    <xf numFmtId="0" fontId="3" fillId="3" borderId="0" xfId="4" applyFont="1" applyFill="1"/>
    <xf numFmtId="10" fontId="1" fillId="3" borderId="1" xfId="5" applyNumberFormat="1" applyFont="1" applyFill="1" applyBorder="1"/>
    <xf numFmtId="0" fontId="1" fillId="0" borderId="0" xfId="0" applyFont="1" applyAlignment="1">
      <alignment wrapText="1"/>
    </xf>
    <xf numFmtId="44" fontId="1" fillId="0" borderId="1" xfId="2" applyFont="1" applyFill="1" applyBorder="1" applyAlignment="1" applyProtection="1">
      <alignment horizontal="right" vertical="top"/>
    </xf>
    <xf numFmtId="44" fontId="1" fillId="0" borderId="1" xfId="3" applyFont="1" applyFill="1" applyBorder="1"/>
    <xf numFmtId="44" fontId="0" fillId="0" borderId="1" xfId="0" applyNumberFormat="1" applyFill="1" applyBorder="1" applyAlignment="1" applyProtection="1">
      <protection locked="0"/>
    </xf>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xf numFmtId="166" fontId="0" fillId="9" borderId="16" xfId="0" applyNumberFormat="1" applyFill="1" applyBorder="1"/>
    <xf numFmtId="166" fontId="0" fillId="9" borderId="17" xfId="0" applyNumberFormat="1" applyFill="1" applyBorder="1"/>
    <xf numFmtId="166" fontId="0" fillId="9" borderId="1" xfId="0" applyNumberFormat="1" applyFill="1" applyBorder="1"/>
    <xf numFmtId="0" fontId="0" fillId="9" borderId="1" xfId="0" applyFill="1" applyBorder="1"/>
    <xf numFmtId="0" fontId="1" fillId="6" borderId="5" xfId="4" applyFont="1" applyFill="1" applyBorder="1" applyAlignment="1">
      <alignment horizontal="left"/>
    </xf>
    <xf numFmtId="0" fontId="1" fillId="6" borderId="9" xfId="4" applyFont="1" applyFill="1" applyBorder="1" applyAlignment="1">
      <alignment horizontal="left"/>
    </xf>
    <xf numFmtId="0" fontId="1" fillId="7" borderId="5" xfId="4" applyFont="1" applyFill="1" applyBorder="1" applyAlignment="1">
      <alignment horizontal="left"/>
    </xf>
    <xf numFmtId="0" fontId="1" fillId="7" borderId="9" xfId="4" applyFont="1" applyFill="1" applyBorder="1" applyAlignment="1">
      <alignment horizontal="left"/>
    </xf>
    <xf numFmtId="44" fontId="1" fillId="5" borderId="7" xfId="2" applyFont="1" applyFill="1" applyBorder="1" applyAlignment="1" applyProtection="1">
      <alignment horizontal="center" vertical="top"/>
      <protection locked="0"/>
    </xf>
    <xf numFmtId="44" fontId="1" fillId="5" borderId="10" xfId="2" applyFont="1" applyFill="1" applyBorder="1" applyAlignment="1" applyProtection="1">
      <alignment horizontal="center" vertical="top"/>
      <protection locked="0"/>
    </xf>
    <xf numFmtId="0" fontId="1" fillId="2" borderId="5" xfId="0" applyFont="1" applyFill="1" applyBorder="1" applyAlignment="1">
      <alignment horizontal="left"/>
    </xf>
    <xf numFmtId="0" fontId="0" fillId="2" borderId="9"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9"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zoomScale="107" zoomScaleNormal="107" workbookViewId="0">
      <selection activeCell="D5" sqref="D5"/>
    </sheetView>
  </sheetViews>
  <sheetFormatPr defaultColWidth="9.1796875" defaultRowHeight="12.5" x14ac:dyDescent="0.25"/>
  <cols>
    <col min="1" max="1" width="25.26953125" style="3" customWidth="1"/>
    <col min="2" max="2" width="11.1796875" style="6" customWidth="1"/>
    <col min="3" max="3" width="20" style="6" customWidth="1"/>
    <col min="4" max="4" width="18.81640625" style="9" customWidth="1"/>
    <col min="5" max="5" width="19" style="9" customWidth="1"/>
    <col min="6" max="6" width="15.453125" style="59" customWidth="1"/>
    <col min="7" max="7" width="16.26953125" style="57" customWidth="1"/>
    <col min="8" max="8" width="9.1796875" style="3" customWidth="1"/>
    <col min="9" max="10" width="9.1796875" style="3" hidden="1" customWidth="1"/>
    <col min="11" max="13" width="9.1796875" style="3" customWidth="1"/>
    <col min="14" max="16384" width="9.1796875" style="3"/>
  </cols>
  <sheetData>
    <row r="1" spans="1:8" ht="15" customHeight="1" x14ac:dyDescent="0.35">
      <c r="A1" s="53" t="s">
        <v>12</v>
      </c>
      <c r="B1" s="53"/>
      <c r="C1" s="24"/>
      <c r="D1" s="24"/>
      <c r="E1" s="24"/>
      <c r="F1" s="57"/>
      <c r="H1" s="24"/>
    </row>
    <row r="2" spans="1:8" ht="15" customHeight="1" x14ac:dyDescent="0.35">
      <c r="A2" s="53"/>
      <c r="B2" s="53"/>
      <c r="C2" s="24"/>
      <c r="D2" s="24"/>
      <c r="E2" s="24"/>
      <c r="F2" s="57"/>
      <c r="H2" s="24"/>
    </row>
    <row r="3" spans="1:8" ht="15" customHeight="1" x14ac:dyDescent="0.3">
      <c r="A3" s="91" t="s">
        <v>215</v>
      </c>
      <c r="B3" s="91"/>
      <c r="C3" s="91"/>
      <c r="D3" s="24"/>
      <c r="E3" s="24"/>
      <c r="F3" s="57"/>
      <c r="H3" s="24"/>
    </row>
    <row r="4" spans="1:8" ht="15" customHeight="1" x14ac:dyDescent="0.25">
      <c r="A4" s="105" t="s">
        <v>216</v>
      </c>
      <c r="B4" s="106"/>
      <c r="C4" s="94">
        <v>18.87</v>
      </c>
      <c r="D4" s="24"/>
      <c r="E4" s="24"/>
      <c r="F4" s="57"/>
      <c r="H4" s="24"/>
    </row>
    <row r="5" spans="1:8" ht="15" customHeight="1" x14ac:dyDescent="0.25">
      <c r="A5" s="105" t="s">
        <v>217</v>
      </c>
      <c r="B5" s="106"/>
      <c r="C5" s="92">
        <v>4.7E-2</v>
      </c>
      <c r="D5" s="24"/>
      <c r="E5" s="24"/>
      <c r="F5" s="57"/>
      <c r="H5" s="24"/>
    </row>
    <row r="6" spans="1:8" x14ac:dyDescent="0.25">
      <c r="A6" s="107" t="s">
        <v>218</v>
      </c>
      <c r="B6" s="108"/>
      <c r="C6" s="95">
        <f>ROUND(C4*C5+C4,2)</f>
        <v>19.760000000000002</v>
      </c>
      <c r="D6" s="24"/>
      <c r="E6" s="24"/>
      <c r="F6" s="57"/>
      <c r="H6" s="24"/>
    </row>
    <row r="7" spans="1:8" x14ac:dyDescent="0.25">
      <c r="A7" s="24"/>
      <c r="B7" s="24"/>
      <c r="C7" s="24"/>
      <c r="D7" s="57"/>
      <c r="E7" s="57"/>
      <c r="F7" s="57"/>
      <c r="H7" s="24"/>
    </row>
    <row r="8" spans="1:8" ht="13" x14ac:dyDescent="0.3">
      <c r="A8" s="7" t="s">
        <v>219</v>
      </c>
      <c r="B8" s="7"/>
      <c r="C8" s="8"/>
      <c r="D8" s="57"/>
      <c r="E8" s="57"/>
      <c r="F8" s="57"/>
      <c r="H8" s="24"/>
    </row>
    <row r="9" spans="1:8" x14ac:dyDescent="0.25">
      <c r="A9" s="116" t="s">
        <v>0</v>
      </c>
      <c r="B9" s="116"/>
      <c r="C9" s="5" t="s">
        <v>214</v>
      </c>
      <c r="D9" s="57"/>
      <c r="E9" s="57"/>
      <c r="F9" s="57"/>
    </row>
    <row r="10" spans="1:8" x14ac:dyDescent="0.25">
      <c r="A10" s="117" t="s">
        <v>228</v>
      </c>
      <c r="B10" s="118"/>
      <c r="C10" s="96">
        <f>$C$6</f>
        <v>19.760000000000002</v>
      </c>
      <c r="D10" s="57"/>
      <c r="E10" s="58"/>
      <c r="F10" s="57"/>
    </row>
    <row r="11" spans="1:8" x14ac:dyDescent="0.25">
      <c r="A11" s="24"/>
      <c r="B11" s="24"/>
      <c r="C11" s="24"/>
      <c r="D11" s="24"/>
      <c r="E11" s="24"/>
      <c r="F11" s="57"/>
      <c r="H11" s="24"/>
    </row>
    <row r="12" spans="1:8" ht="13" x14ac:dyDescent="0.3">
      <c r="A12" s="7" t="s">
        <v>220</v>
      </c>
      <c r="B12" s="24"/>
      <c r="C12" s="24"/>
      <c r="D12" s="24"/>
      <c r="E12" s="24"/>
      <c r="F12" s="57"/>
      <c r="H12" s="24"/>
    </row>
    <row r="13" spans="1:8" x14ac:dyDescent="0.25">
      <c r="A13" s="16" t="s">
        <v>52</v>
      </c>
      <c r="B13" s="17"/>
      <c r="C13" s="17" t="s">
        <v>53</v>
      </c>
      <c r="D13" s="1" t="s">
        <v>54</v>
      </c>
      <c r="E13" s="1" t="s">
        <v>55</v>
      </c>
      <c r="F13" s="57"/>
      <c r="H13" s="24"/>
    </row>
    <row r="14" spans="1:8" x14ac:dyDescent="0.25">
      <c r="A14" s="113" t="s">
        <v>56</v>
      </c>
      <c r="B14" s="114"/>
      <c r="C14" s="97">
        <v>21.13</v>
      </c>
      <c r="D14" s="42">
        <v>0.11</v>
      </c>
      <c r="E14" s="85">
        <f>C14*D14</f>
        <v>2.3243</v>
      </c>
      <c r="F14" s="57"/>
      <c r="G14" s="58"/>
      <c r="H14" s="24"/>
    </row>
    <row r="15" spans="1:8" x14ac:dyDescent="0.25">
      <c r="A15" s="24"/>
      <c r="B15" s="24"/>
      <c r="C15" s="24"/>
      <c r="D15" s="24"/>
      <c r="E15" s="24"/>
      <c r="F15" s="57"/>
      <c r="H15" s="24"/>
    </row>
    <row r="16" spans="1:8" ht="13" x14ac:dyDescent="0.3">
      <c r="A16" s="35" t="s">
        <v>221</v>
      </c>
      <c r="B16" s="43"/>
      <c r="C16" s="44"/>
      <c r="D16" s="45"/>
      <c r="E16" s="24"/>
      <c r="F16" s="57"/>
      <c r="H16" s="24"/>
    </row>
    <row r="17" spans="1:9" ht="25" x14ac:dyDescent="0.25">
      <c r="A17" s="46" t="s">
        <v>57</v>
      </c>
      <c r="B17" s="5" t="s">
        <v>58</v>
      </c>
      <c r="C17" s="47" t="s">
        <v>59</v>
      </c>
      <c r="D17" s="24"/>
      <c r="E17" s="24"/>
      <c r="F17" s="57"/>
      <c r="H17" s="24"/>
    </row>
    <row r="18" spans="1:9" x14ac:dyDescent="0.25">
      <c r="A18" s="48" t="s">
        <v>60</v>
      </c>
      <c r="B18" s="49">
        <v>0</v>
      </c>
      <c r="C18" s="109">
        <v>0</v>
      </c>
      <c r="D18" s="24"/>
      <c r="E18" s="24"/>
      <c r="F18" s="57"/>
      <c r="H18" s="24"/>
    </row>
    <row r="19" spans="1:9" x14ac:dyDescent="0.25">
      <c r="A19" s="48" t="s">
        <v>61</v>
      </c>
      <c r="B19" s="50">
        <v>2.5</v>
      </c>
      <c r="C19" s="110"/>
      <c r="D19" s="24"/>
      <c r="E19" s="24"/>
      <c r="F19" s="57"/>
      <c r="H19" s="24"/>
    </row>
    <row r="20" spans="1:9" x14ac:dyDescent="0.25">
      <c r="A20" s="24"/>
      <c r="B20" s="24"/>
      <c r="C20" s="24"/>
      <c r="D20" s="24"/>
      <c r="E20" s="24"/>
      <c r="F20" s="57"/>
      <c r="H20" s="24"/>
    </row>
    <row r="21" spans="1:9" ht="13" x14ac:dyDescent="0.3">
      <c r="A21" s="7" t="s">
        <v>222</v>
      </c>
      <c r="B21" s="3"/>
      <c r="C21" s="3"/>
      <c r="D21" s="3"/>
      <c r="E21" s="3"/>
      <c r="F21" s="57"/>
      <c r="H21" s="24"/>
    </row>
    <row r="22" spans="1:9" x14ac:dyDescent="0.25">
      <c r="A22" s="16" t="s">
        <v>41</v>
      </c>
      <c r="B22" s="17"/>
      <c r="C22" s="17"/>
      <c r="D22" s="1" t="s">
        <v>11</v>
      </c>
      <c r="E22" s="24"/>
      <c r="F22" s="57"/>
      <c r="H22" s="24"/>
    </row>
    <row r="23" spans="1:9" x14ac:dyDescent="0.25">
      <c r="A23" s="113" t="s">
        <v>22</v>
      </c>
      <c r="B23" s="114"/>
      <c r="C23" s="32">
        <v>8.7099999999999997E-2</v>
      </c>
      <c r="D23" s="22">
        <f>C23*(C10+E14+C18)</f>
        <v>1.9235425300000002</v>
      </c>
      <c r="E23" s="24"/>
      <c r="F23" s="57"/>
      <c r="H23" s="24"/>
    </row>
    <row r="24" spans="1:9" x14ac:dyDescent="0.25">
      <c r="A24" s="24"/>
      <c r="B24" s="24"/>
      <c r="C24" s="24"/>
      <c r="D24" s="24"/>
      <c r="E24" s="24"/>
      <c r="F24" s="57"/>
      <c r="H24" s="24"/>
    </row>
    <row r="25" spans="1:9" ht="13" x14ac:dyDescent="0.3">
      <c r="A25" s="7" t="s">
        <v>223</v>
      </c>
      <c r="B25" s="3"/>
      <c r="C25" s="3"/>
      <c r="D25" s="24"/>
      <c r="E25" s="24"/>
      <c r="F25" s="57"/>
      <c r="H25" s="24"/>
    </row>
    <row r="26" spans="1:9" x14ac:dyDescent="0.25">
      <c r="A26" s="115" t="s">
        <v>17</v>
      </c>
      <c r="B26" s="112"/>
      <c r="C26" s="23">
        <f>C10+E14+C18+D23</f>
        <v>24.007842530000001</v>
      </c>
      <c r="D26" s="24"/>
      <c r="E26" s="24"/>
      <c r="F26" s="57"/>
      <c r="H26" s="24"/>
    </row>
    <row r="27" spans="1:9" ht="19.5" customHeight="1" x14ac:dyDescent="0.25">
      <c r="A27" s="24"/>
      <c r="B27" s="24"/>
      <c r="C27" s="24"/>
      <c r="D27" s="24"/>
      <c r="E27" s="24"/>
      <c r="F27" s="57"/>
      <c r="H27" s="24"/>
    </row>
    <row r="28" spans="1:9" ht="13" x14ac:dyDescent="0.3">
      <c r="A28" s="7" t="s">
        <v>224</v>
      </c>
      <c r="B28" s="3"/>
      <c r="C28" s="3"/>
      <c r="D28" s="57"/>
      <c r="E28" s="24"/>
      <c r="F28" s="57"/>
      <c r="H28" s="24"/>
    </row>
    <row r="29" spans="1:9" x14ac:dyDescent="0.25">
      <c r="A29" s="111" t="s">
        <v>78</v>
      </c>
      <c r="B29" s="112"/>
      <c r="C29" s="52" t="s">
        <v>68</v>
      </c>
      <c r="D29" s="60"/>
      <c r="E29" s="60"/>
      <c r="I29" s="51" t="s">
        <v>66</v>
      </c>
    </row>
    <row r="30" spans="1:9" x14ac:dyDescent="0.25">
      <c r="D30" s="60"/>
      <c r="I30" s="3" t="s">
        <v>68</v>
      </c>
    </row>
    <row r="31" spans="1:9" x14ac:dyDescent="0.25">
      <c r="D31" s="60"/>
      <c r="I31" s="51" t="s">
        <v>67</v>
      </c>
    </row>
  </sheetData>
  <sheetProtection algorithmName="SHA-512" hashValue="RNOhfiigeeDFlTLRUlfhT/TNxQfnXXHRbfHYVbK/S06GO4y1jukeuYdFxZTnAIVbOoks7Q5JRbSQ1u9jr6JgmQ==" saltValue="Q1NTneQi23jlKPtQK7tJ3w==" spinCount="100000" sheet="1" formatCells="0" formatColumns="0" formatRows="0" insertColumns="0" insertRows="0" insertHyperlinks="0" deleteColumns="0" deleteRows="0"/>
  <mergeCells count="10">
    <mergeCell ref="A4:B4"/>
    <mergeCell ref="A5:B5"/>
    <mergeCell ref="A6:B6"/>
    <mergeCell ref="C18:C19"/>
    <mergeCell ref="A29:B29"/>
    <mergeCell ref="A23:B23"/>
    <mergeCell ref="A26:B26"/>
    <mergeCell ref="A9:B9"/>
    <mergeCell ref="A10:B10"/>
    <mergeCell ref="A14:B14"/>
  </mergeCells>
  <phoneticPr fontId="2" type="noConversion"/>
  <dataValidations xWindow="513" yWindow="542" count="13">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Amount formula is Supervision Wage times Supervision Percent" sqref="E14"/>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type="list" allowBlank="1" showInputMessage="1" showErrorMessage="1" prompt="Select Nature of Service.  Press ALT and the down arrow to bring up the drop down options.  Use arrow keys to scroll through the options and press ENTER on the appropriate selection." sqref="C29">
      <formula1>$I$29:$I$31</formula1>
    </dataValidation>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B14" sqref="B14"/>
    </sheetView>
  </sheetViews>
  <sheetFormatPr defaultColWidth="9.1796875" defaultRowHeight="12.5" x14ac:dyDescent="0.25"/>
  <cols>
    <col min="1" max="1" width="3.7265625" style="3" customWidth="1"/>
    <col min="2" max="2" width="49.7265625" style="3" customWidth="1"/>
    <col min="3" max="3" width="13.1796875" style="3" customWidth="1"/>
    <col min="4" max="16384" width="9.1796875" style="3"/>
  </cols>
  <sheetData>
    <row r="1" spans="1:5" ht="15.5" x14ac:dyDescent="0.35">
      <c r="A1" s="53" t="s">
        <v>34</v>
      </c>
      <c r="B1" s="53"/>
      <c r="C1" s="53"/>
      <c r="D1" s="24"/>
      <c r="E1" s="24"/>
    </row>
    <row r="2" spans="1:5" x14ac:dyDescent="0.25">
      <c r="A2" s="24"/>
      <c r="B2" s="24"/>
      <c r="C2" s="24"/>
      <c r="D2" s="24"/>
      <c r="E2" s="24"/>
    </row>
    <row r="3" spans="1:5" ht="13" x14ac:dyDescent="0.3">
      <c r="A3" s="7" t="s">
        <v>35</v>
      </c>
      <c r="C3" s="24"/>
      <c r="D3" s="24"/>
      <c r="E3" s="24"/>
    </row>
    <row r="4" spans="1:5" x14ac:dyDescent="0.25">
      <c r="A4" s="119" t="s">
        <v>36</v>
      </c>
      <c r="B4" s="120"/>
      <c r="C4" s="121"/>
      <c r="D4" s="24"/>
      <c r="E4" s="24"/>
    </row>
    <row r="5" spans="1:5" ht="39.75" customHeight="1" x14ac:dyDescent="0.25">
      <c r="A5" s="124" t="s">
        <v>227</v>
      </c>
      <c r="B5" s="125"/>
      <c r="C5" s="126"/>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ht="13" x14ac:dyDescent="0.3">
      <c r="A10" s="122" t="s">
        <v>31</v>
      </c>
      <c r="B10" s="123"/>
      <c r="C10" s="30">
        <v>0.155</v>
      </c>
      <c r="D10" s="24"/>
      <c r="E10" s="24"/>
    </row>
    <row r="11" spans="1:5" x14ac:dyDescent="0.25">
      <c r="A11" s="24"/>
      <c r="B11" s="24"/>
      <c r="C11" s="24"/>
      <c r="D11" s="24"/>
      <c r="E11" s="24"/>
    </row>
    <row r="12" spans="1:5" x14ac:dyDescent="0.25">
      <c r="A12" s="24"/>
      <c r="B12" s="24"/>
      <c r="C12" s="24"/>
      <c r="D12" s="24"/>
      <c r="E12" s="24"/>
    </row>
  </sheetData>
  <sheetProtection algorithmName="SHA-512" hashValue="1SBWTq/zaiLasWCteVNAE+84wxYUUoPtSgCSsLGWM3mi7Ex9GQR/AtTTd7+CCzFzkJKvcggHP3f+m3ZOQNw1cA==" saltValue="mcEdA+9cKjgHIakZLVfwPw==" spinCount="100000" sheet="1" formatCells="0" formatColumns="0" formatRows="0" insertColumns="0" insertRows="0" insertHyperlinks="0" deleteColumns="0" deleteRows="0" sort="0" autoFilter="0" pivotTables="0"/>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C21" sqref="C21"/>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3" t="s">
        <v>23</v>
      </c>
      <c r="B1" s="53"/>
      <c r="C1" s="53"/>
      <c r="D1" s="53"/>
      <c r="E1" s="24"/>
    </row>
    <row r="2" spans="1:5" x14ac:dyDescent="0.25">
      <c r="A2" s="24"/>
      <c r="B2" s="24"/>
      <c r="C2" s="24"/>
      <c r="D2" s="24"/>
      <c r="E2" s="24"/>
    </row>
    <row r="3" spans="1:5" ht="13" x14ac:dyDescent="0.3">
      <c r="A3" s="7" t="s">
        <v>15</v>
      </c>
      <c r="D3" s="24"/>
      <c r="E3" s="24"/>
    </row>
    <row r="4" spans="1:5" x14ac:dyDescent="0.25">
      <c r="A4" s="115" t="s">
        <v>38</v>
      </c>
      <c r="B4" s="112"/>
      <c r="C4" s="2" t="s">
        <v>14</v>
      </c>
      <c r="D4" s="24"/>
      <c r="E4" s="24"/>
    </row>
    <row r="5" spans="1:5" x14ac:dyDescent="0.25">
      <c r="A5" s="127" t="s">
        <v>20</v>
      </c>
      <c r="B5" s="128"/>
      <c r="C5" s="129">
        <v>0.11559999999999999</v>
      </c>
      <c r="D5" s="24"/>
      <c r="E5" s="24"/>
    </row>
    <row r="6" spans="1:5" x14ac:dyDescent="0.25">
      <c r="A6" s="11"/>
      <c r="B6" s="132" t="s">
        <v>21</v>
      </c>
      <c r="C6" s="130"/>
      <c r="D6" s="24"/>
      <c r="E6" s="24"/>
    </row>
    <row r="7" spans="1:5" x14ac:dyDescent="0.25">
      <c r="A7" s="12"/>
      <c r="B7" s="133"/>
      <c r="C7" s="131"/>
      <c r="D7" s="24"/>
      <c r="E7" s="24"/>
    </row>
    <row r="8" spans="1:5" x14ac:dyDescent="0.25">
      <c r="A8" s="127" t="s">
        <v>19</v>
      </c>
      <c r="B8" s="128"/>
      <c r="C8" s="129">
        <v>0.12039999999999999</v>
      </c>
      <c r="D8" s="24"/>
      <c r="E8" s="24"/>
    </row>
    <row r="9" spans="1:5" x14ac:dyDescent="0.25">
      <c r="A9" s="11"/>
      <c r="B9" s="4" t="s">
        <v>2</v>
      </c>
      <c r="C9" s="130"/>
      <c r="D9" s="24"/>
      <c r="E9" s="24"/>
    </row>
    <row r="10" spans="1:5" x14ac:dyDescent="0.25">
      <c r="A10" s="11"/>
      <c r="B10" s="4" t="s">
        <v>40</v>
      </c>
      <c r="C10" s="130"/>
      <c r="D10" s="24"/>
      <c r="E10" s="24"/>
    </row>
    <row r="11" spans="1:5" x14ac:dyDescent="0.25">
      <c r="A11" s="11"/>
      <c r="B11" s="4" t="s">
        <v>3</v>
      </c>
      <c r="C11" s="130"/>
      <c r="D11" s="24"/>
      <c r="E11" s="24"/>
    </row>
    <row r="12" spans="1:5" x14ac:dyDescent="0.25">
      <c r="A12" s="11"/>
      <c r="B12" s="4" t="s">
        <v>4</v>
      </c>
      <c r="C12" s="130"/>
      <c r="D12" s="24"/>
      <c r="E12" s="24"/>
    </row>
    <row r="13" spans="1:5" x14ac:dyDescent="0.25">
      <c r="A13" s="11"/>
      <c r="B13" s="4" t="s">
        <v>6</v>
      </c>
      <c r="C13" s="130"/>
      <c r="D13" s="24"/>
      <c r="E13" s="24"/>
    </row>
    <row r="14" spans="1:5" x14ac:dyDescent="0.25">
      <c r="A14" s="11"/>
      <c r="B14" s="4" t="s">
        <v>5</v>
      </c>
      <c r="C14" s="130"/>
      <c r="D14" s="24"/>
      <c r="E14" s="24"/>
    </row>
    <row r="15" spans="1:5" x14ac:dyDescent="0.25">
      <c r="A15" s="11"/>
      <c r="B15" s="4" t="s">
        <v>7</v>
      </c>
      <c r="C15" s="130"/>
      <c r="D15" s="24"/>
      <c r="E15" s="24"/>
    </row>
    <row r="16" spans="1:5" x14ac:dyDescent="0.25">
      <c r="A16" s="11"/>
      <c r="B16" s="4" t="s">
        <v>8</v>
      </c>
      <c r="C16" s="130"/>
      <c r="D16" s="24"/>
      <c r="E16" s="24"/>
    </row>
    <row r="17" spans="1:5" x14ac:dyDescent="0.25">
      <c r="A17" s="11"/>
      <c r="B17" s="4" t="s">
        <v>18</v>
      </c>
      <c r="C17" s="130"/>
      <c r="D17" s="24"/>
      <c r="E17" s="24"/>
    </row>
    <row r="18" spans="1:5" ht="11.25" customHeight="1" x14ac:dyDescent="0.25">
      <c r="A18" s="12"/>
      <c r="B18" s="13"/>
      <c r="C18" s="131"/>
      <c r="D18" s="24"/>
      <c r="E18" s="24"/>
    </row>
    <row r="19" spans="1:5" ht="13" x14ac:dyDescent="0.3">
      <c r="A19" s="14" t="s">
        <v>51</v>
      </c>
      <c r="B19" s="15"/>
      <c r="C19" s="31">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5" sqref="C5"/>
    </sheetView>
  </sheetViews>
  <sheetFormatPr defaultColWidth="9.1796875" defaultRowHeight="12.5" x14ac:dyDescent="0.25"/>
  <cols>
    <col min="1" max="1" width="9.1796875" style="3"/>
    <col min="2" max="2" width="52.81640625" style="3" bestFit="1" customWidth="1"/>
    <col min="3" max="3" width="11.81640625" style="3" bestFit="1" customWidth="1"/>
    <col min="4" max="16384" width="9.1796875" style="3"/>
  </cols>
  <sheetData>
    <row r="1" spans="1:5" ht="15.5" x14ac:dyDescent="0.35">
      <c r="A1" s="53" t="s">
        <v>28</v>
      </c>
      <c r="B1" s="53"/>
      <c r="C1" s="53"/>
      <c r="D1" s="53"/>
      <c r="E1" s="24"/>
    </row>
    <row r="2" spans="1:5" x14ac:dyDescent="0.25">
      <c r="A2" s="24"/>
      <c r="B2" s="24"/>
      <c r="C2" s="24"/>
      <c r="D2" s="24"/>
      <c r="E2" s="24"/>
    </row>
    <row r="3" spans="1:5" ht="13" x14ac:dyDescent="0.3">
      <c r="A3" s="7" t="s">
        <v>39</v>
      </c>
      <c r="D3" s="24"/>
      <c r="E3" s="24"/>
    </row>
    <row r="4" spans="1:5" x14ac:dyDescent="0.25">
      <c r="A4" s="115" t="s">
        <v>13</v>
      </c>
      <c r="B4" s="112"/>
      <c r="C4" s="2" t="s">
        <v>30</v>
      </c>
      <c r="D4" s="24"/>
      <c r="E4" s="24"/>
    </row>
    <row r="5" spans="1:5" ht="139.5" customHeight="1" x14ac:dyDescent="0.25">
      <c r="A5" s="134" t="s">
        <v>49</v>
      </c>
      <c r="B5" s="135"/>
      <c r="C5" s="98">
        <v>4.9399999999999999E-2</v>
      </c>
      <c r="D5" s="24"/>
      <c r="E5" s="24"/>
    </row>
    <row r="6" spans="1:5" x14ac:dyDescent="0.25">
      <c r="A6" s="24"/>
      <c r="B6" s="24"/>
      <c r="C6" s="24"/>
      <c r="D6" s="24"/>
      <c r="E6" s="24"/>
    </row>
    <row r="7" spans="1:5" x14ac:dyDescent="0.25">
      <c r="A7" s="24"/>
      <c r="B7" s="24"/>
      <c r="C7" s="24"/>
      <c r="D7" s="24"/>
      <c r="E7" s="24"/>
    </row>
  </sheetData>
  <sheetProtection algorithmName="SHA-512" hashValue="X92K37xCHR3P0O2YgrdhfNOpWNqpT1FsYsCdVEemm50fIvUtzD7FivDXF/DmJxd/FezUMkbnfABuIDIyPNedBw==" saltValue="/h1EmPCh8WZTtWdBIESqTw==" spinCount="100000" sheet="1" objects="1" scenarios="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D20" sqref="D20"/>
    </sheetView>
  </sheetViews>
  <sheetFormatPr defaultColWidth="9.1796875" defaultRowHeight="12.5" x14ac:dyDescent="0.25"/>
  <cols>
    <col min="1" max="1" width="9.1796875" style="3"/>
    <col min="2" max="2" width="24.7265625" style="3" customWidth="1"/>
    <col min="3" max="3" width="10.1796875" style="3" bestFit="1"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3" t="s">
        <v>43</v>
      </c>
      <c r="C1" s="53"/>
      <c r="D1" s="53"/>
      <c r="E1" s="53"/>
      <c r="F1" s="53"/>
      <c r="G1" s="53"/>
    </row>
    <row r="2" spans="1:7" x14ac:dyDescent="0.25">
      <c r="A2" s="24"/>
      <c r="B2" s="24"/>
      <c r="C2" s="24"/>
      <c r="D2" s="24"/>
      <c r="E2" s="24"/>
      <c r="F2" s="24"/>
      <c r="G2" s="24"/>
    </row>
    <row r="3" spans="1:7" ht="13" x14ac:dyDescent="0.3">
      <c r="A3" s="54" t="s">
        <v>16</v>
      </c>
      <c r="B3" s="54"/>
      <c r="C3" s="54"/>
      <c r="D3" s="54"/>
      <c r="E3" s="54"/>
      <c r="F3" s="54"/>
      <c r="G3" s="24"/>
    </row>
    <row r="4" spans="1:7" ht="12" customHeight="1" x14ac:dyDescent="0.25">
      <c r="A4" s="139" t="s">
        <v>47</v>
      </c>
      <c r="B4" s="118"/>
      <c r="C4" s="118"/>
      <c r="D4" s="118"/>
      <c r="E4" s="39">
        <v>0.13250000000000001</v>
      </c>
      <c r="F4" s="24"/>
      <c r="G4" s="24"/>
    </row>
    <row r="5" spans="1:7" ht="13" x14ac:dyDescent="0.3">
      <c r="A5" s="35"/>
      <c r="B5" s="35"/>
      <c r="C5" s="35"/>
      <c r="D5" s="35"/>
      <c r="E5" s="36"/>
      <c r="F5" s="24"/>
      <c r="G5" s="24"/>
    </row>
    <row r="6" spans="1:7" ht="13" x14ac:dyDescent="0.3">
      <c r="A6" s="7" t="s">
        <v>42</v>
      </c>
      <c r="B6" s="35"/>
      <c r="C6" s="35"/>
      <c r="D6" s="35"/>
      <c r="E6" s="36"/>
      <c r="F6" s="24"/>
      <c r="G6" s="24"/>
    </row>
    <row r="7" spans="1:7" x14ac:dyDescent="0.25">
      <c r="A7" s="136" t="s">
        <v>43</v>
      </c>
      <c r="B7" s="137"/>
      <c r="C7" s="137"/>
      <c r="D7" s="138"/>
      <c r="E7" s="38">
        <v>6.0999999999999999E-2</v>
      </c>
      <c r="F7" s="24"/>
      <c r="G7" s="24"/>
    </row>
    <row r="8" spans="1:7" ht="13" x14ac:dyDescent="0.3">
      <c r="A8" s="37"/>
      <c r="B8" s="35"/>
      <c r="C8" s="35"/>
      <c r="D8" s="35"/>
      <c r="E8" s="36"/>
      <c r="F8" s="24"/>
      <c r="G8" s="24"/>
    </row>
    <row r="9" spans="1:7" ht="13" x14ac:dyDescent="0.3">
      <c r="A9" s="7" t="s">
        <v>62</v>
      </c>
      <c r="B9" s="35"/>
      <c r="C9" s="35"/>
      <c r="D9" s="35"/>
      <c r="E9" s="36"/>
      <c r="F9" s="24"/>
      <c r="G9" s="24"/>
    </row>
    <row r="10" spans="1:7" x14ac:dyDescent="0.25">
      <c r="A10" s="140" t="s">
        <v>63</v>
      </c>
      <c r="B10" s="137"/>
      <c r="C10" s="137"/>
      <c r="D10" s="138"/>
      <c r="E10" s="38">
        <v>3.9E-2</v>
      </c>
      <c r="F10" s="24"/>
      <c r="G10" s="24"/>
    </row>
    <row r="11" spans="1:7" ht="13" x14ac:dyDescent="0.3">
      <c r="A11" s="37"/>
      <c r="B11" s="35"/>
      <c r="C11" s="35"/>
      <c r="D11" s="35"/>
      <c r="E11" s="36"/>
      <c r="F11" s="24"/>
      <c r="G11" s="24"/>
    </row>
    <row r="12" spans="1:7" ht="13" x14ac:dyDescent="0.3">
      <c r="A12" s="7" t="s">
        <v>45</v>
      </c>
      <c r="B12" s="35"/>
      <c r="C12" s="35"/>
      <c r="D12" s="35"/>
      <c r="E12" s="36"/>
      <c r="F12" s="24"/>
      <c r="G12" s="24"/>
    </row>
    <row r="13" spans="1:7" ht="13" x14ac:dyDescent="0.3">
      <c r="A13" s="136" t="s">
        <v>46</v>
      </c>
      <c r="B13" s="137"/>
      <c r="C13" s="137"/>
      <c r="D13" s="138"/>
      <c r="E13" s="31">
        <f>SUM(E4+E7+E10)</f>
        <v>0.23250000000000001</v>
      </c>
      <c r="F13" s="24"/>
      <c r="G13" s="24"/>
    </row>
    <row r="14" spans="1:7" ht="13" x14ac:dyDescent="0.3">
      <c r="A14" s="37"/>
      <c r="B14" s="35"/>
      <c r="C14" s="35"/>
      <c r="D14" s="35"/>
      <c r="E14" s="36"/>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4" sqref="B4:D4"/>
    </sheetView>
  </sheetViews>
  <sheetFormatPr defaultRowHeight="12.5" x14ac:dyDescent="0.25"/>
  <cols>
    <col min="1" max="1" width="29" customWidth="1"/>
    <col min="2" max="2" width="17.453125" customWidth="1"/>
    <col min="3" max="3" width="20" customWidth="1"/>
    <col min="4" max="5" width="9.1796875" customWidth="1"/>
    <col min="6" max="6" width="5.54296875" style="65" bestFit="1" customWidth="1"/>
  </cols>
  <sheetData>
    <row r="3" spans="1:6" ht="13" x14ac:dyDescent="0.3">
      <c r="A3" s="7" t="s">
        <v>79</v>
      </c>
      <c r="B3" s="51"/>
      <c r="C3" s="51"/>
      <c r="D3" s="51"/>
    </row>
    <row r="4" spans="1:6" x14ac:dyDescent="0.25">
      <c r="A4" s="66" t="s">
        <v>80</v>
      </c>
      <c r="B4" s="141" t="s">
        <v>81</v>
      </c>
      <c r="C4" s="142"/>
      <c r="D4" s="143"/>
    </row>
    <row r="5" spans="1:6" x14ac:dyDescent="0.25">
      <c r="A5" s="66" t="s">
        <v>82</v>
      </c>
      <c r="B5" s="144" t="str">
        <f>INDEX($C$10:$C$108,MATCH(B4:D4,B10:B108,0))</f>
        <v>Unspecified Region</v>
      </c>
      <c r="C5" s="145"/>
      <c r="D5" s="146"/>
    </row>
    <row r="6" spans="1:6" ht="18" customHeight="1" x14ac:dyDescent="0.25"/>
    <row r="7" spans="1:6" hidden="1" x14ac:dyDescent="0.25">
      <c r="A7" t="s">
        <v>83</v>
      </c>
      <c r="B7" t="str">
        <f>INDEX($D$10:$D$108,MATCH(B4:D4,B10:B108,0))</f>
        <v>-</v>
      </c>
    </row>
    <row r="8" spans="1:6" hidden="1" x14ac:dyDescent="0.25"/>
    <row r="9" spans="1:6" ht="14.5" hidden="1" x14ac:dyDescent="0.25">
      <c r="B9" s="67" t="s">
        <v>84</v>
      </c>
      <c r="C9" s="67" t="s">
        <v>85</v>
      </c>
      <c r="D9" s="68" t="s">
        <v>83</v>
      </c>
      <c r="F9"/>
    </row>
    <row r="10" spans="1:6" ht="14.5" hidden="1" x14ac:dyDescent="0.25">
      <c r="B10" s="69" t="s">
        <v>81</v>
      </c>
      <c r="C10" s="69" t="s">
        <v>86</v>
      </c>
      <c r="D10" s="70" t="s">
        <v>87</v>
      </c>
      <c r="F10"/>
    </row>
    <row r="11" spans="1:6" ht="14.5" hidden="1" x14ac:dyDescent="0.25">
      <c r="B11" s="71" t="s">
        <v>88</v>
      </c>
      <c r="C11" s="71" t="s">
        <v>89</v>
      </c>
      <c r="D11" s="101">
        <v>1.026</v>
      </c>
      <c r="F11"/>
    </row>
    <row r="12" spans="1:6" ht="14.5" hidden="1" x14ac:dyDescent="0.25">
      <c r="B12" s="71" t="s">
        <v>90</v>
      </c>
      <c r="C12" s="71" t="s">
        <v>91</v>
      </c>
      <c r="D12" s="101">
        <v>0.995</v>
      </c>
      <c r="F12"/>
    </row>
    <row r="13" spans="1:6" ht="14.5" hidden="1" x14ac:dyDescent="0.25">
      <c r="B13" s="71" t="s">
        <v>92</v>
      </c>
      <c r="C13" s="71" t="s">
        <v>93</v>
      </c>
      <c r="D13" s="101">
        <v>0.94</v>
      </c>
      <c r="F13"/>
    </row>
    <row r="14" spans="1:6" ht="14.5" hidden="1" x14ac:dyDescent="0.25">
      <c r="B14" s="71" t="s">
        <v>94</v>
      </c>
      <c r="C14" s="71" t="s">
        <v>93</v>
      </c>
      <c r="D14" s="101">
        <v>0.94</v>
      </c>
      <c r="F14"/>
    </row>
    <row r="15" spans="1:6" ht="14.5" hidden="1" x14ac:dyDescent="0.25">
      <c r="B15" s="71" t="s">
        <v>95</v>
      </c>
      <c r="C15" s="71" t="s">
        <v>96</v>
      </c>
      <c r="D15" s="101">
        <v>1.04</v>
      </c>
      <c r="F15"/>
    </row>
    <row r="16" spans="1:6" ht="14.5" hidden="1" x14ac:dyDescent="0.25">
      <c r="B16" s="71" t="s">
        <v>97</v>
      </c>
      <c r="C16" s="72" t="s">
        <v>98</v>
      </c>
      <c r="D16" s="101">
        <v>1.002</v>
      </c>
      <c r="F16"/>
    </row>
    <row r="17" spans="2:6" ht="14.5" hidden="1" x14ac:dyDescent="0.25">
      <c r="B17" s="71" t="s">
        <v>99</v>
      </c>
      <c r="C17" s="71" t="s">
        <v>100</v>
      </c>
      <c r="D17" s="101">
        <v>1.069</v>
      </c>
      <c r="F17"/>
    </row>
    <row r="18" spans="2:6" ht="14.5" hidden="1" x14ac:dyDescent="0.25">
      <c r="B18" s="71" t="s">
        <v>101</v>
      </c>
      <c r="C18" s="72" t="s">
        <v>102</v>
      </c>
      <c r="D18" s="101">
        <v>1.0609999999999999</v>
      </c>
      <c r="F18"/>
    </row>
    <row r="19" spans="2:6" ht="14.5" hidden="1" x14ac:dyDescent="0.25">
      <c r="B19" s="71" t="s">
        <v>103</v>
      </c>
      <c r="C19" s="72" t="s">
        <v>104</v>
      </c>
      <c r="D19" s="101">
        <v>0.98499999999999999</v>
      </c>
      <c r="F19"/>
    </row>
    <row r="20" spans="2:6" ht="14.5" hidden="1" x14ac:dyDescent="0.25">
      <c r="B20" s="71" t="s">
        <v>105</v>
      </c>
      <c r="C20" s="71" t="s">
        <v>91</v>
      </c>
      <c r="D20" s="101">
        <v>0.995</v>
      </c>
      <c r="F20"/>
    </row>
    <row r="21" spans="2:6" ht="14.5" hidden="1" x14ac:dyDescent="0.25">
      <c r="B21" s="71" t="s">
        <v>106</v>
      </c>
      <c r="C21" s="71" t="s">
        <v>93</v>
      </c>
      <c r="D21" s="101">
        <v>0.94</v>
      </c>
      <c r="F21"/>
    </row>
    <row r="22" spans="2:6" ht="14.5" hidden="1" x14ac:dyDescent="0.25">
      <c r="B22" s="71" t="s">
        <v>107</v>
      </c>
      <c r="C22" s="72" t="s">
        <v>98</v>
      </c>
      <c r="D22" s="101">
        <v>1.002</v>
      </c>
      <c r="F22"/>
    </row>
    <row r="23" spans="2:6" ht="14.5" hidden="1" x14ac:dyDescent="0.25">
      <c r="B23" s="71" t="s">
        <v>108</v>
      </c>
      <c r="C23" s="72" t="s">
        <v>91</v>
      </c>
      <c r="D23" s="101">
        <v>0.995</v>
      </c>
      <c r="F23"/>
    </row>
    <row r="24" spans="2:6" ht="14.5" hidden="1" x14ac:dyDescent="0.25">
      <c r="B24" s="71" t="s">
        <v>109</v>
      </c>
      <c r="C24" s="72" t="s">
        <v>110</v>
      </c>
      <c r="D24" s="101">
        <v>0.96799999999999997</v>
      </c>
      <c r="F24"/>
    </row>
    <row r="25" spans="2:6" ht="14.5" hidden="1" x14ac:dyDescent="0.25">
      <c r="B25" s="71" t="s">
        <v>111</v>
      </c>
      <c r="C25" s="71" t="s">
        <v>93</v>
      </c>
      <c r="D25" s="101">
        <v>0.94</v>
      </c>
      <c r="F25"/>
    </row>
    <row r="26" spans="2:6" ht="14.5" hidden="1" x14ac:dyDescent="0.25">
      <c r="B26" s="71" t="s">
        <v>112</v>
      </c>
      <c r="C26" s="72" t="s">
        <v>89</v>
      </c>
      <c r="D26" s="101">
        <v>1.026</v>
      </c>
      <c r="F26"/>
    </row>
    <row r="27" spans="2:6" ht="14.5" hidden="1" x14ac:dyDescent="0.25">
      <c r="B27" s="71" t="s">
        <v>113</v>
      </c>
      <c r="C27" s="72" t="s">
        <v>98</v>
      </c>
      <c r="D27" s="101">
        <v>1.002</v>
      </c>
      <c r="F27"/>
    </row>
    <row r="28" spans="2:6" ht="14.5" hidden="1" x14ac:dyDescent="0.25">
      <c r="B28" s="71" t="s">
        <v>114</v>
      </c>
      <c r="C28" s="71" t="s">
        <v>93</v>
      </c>
      <c r="D28" s="101">
        <v>0.94</v>
      </c>
      <c r="F28"/>
    </row>
    <row r="29" spans="2:6" ht="14.5" hidden="1" x14ac:dyDescent="0.25">
      <c r="B29" s="71" t="s">
        <v>115</v>
      </c>
      <c r="C29" s="71" t="s">
        <v>91</v>
      </c>
      <c r="D29" s="101">
        <v>0.995</v>
      </c>
      <c r="F29"/>
    </row>
    <row r="30" spans="2:6" ht="14.5" hidden="1" x14ac:dyDescent="0.25">
      <c r="B30" s="71" t="s">
        <v>116</v>
      </c>
      <c r="C30" s="72" t="s">
        <v>117</v>
      </c>
      <c r="D30" s="101">
        <v>1.0469999999999999</v>
      </c>
      <c r="F30"/>
    </row>
    <row r="31" spans="2:6" ht="14.5" hidden="1" x14ac:dyDescent="0.25">
      <c r="B31" s="71" t="s">
        <v>118</v>
      </c>
      <c r="C31" s="71" t="s">
        <v>93</v>
      </c>
      <c r="D31" s="101">
        <v>0.94</v>
      </c>
      <c r="F31"/>
    </row>
    <row r="32" spans="2:6" ht="14.5" hidden="1" x14ac:dyDescent="0.25">
      <c r="B32" s="71" t="s">
        <v>119</v>
      </c>
      <c r="C32" s="72" t="s">
        <v>102</v>
      </c>
      <c r="D32" s="101">
        <v>1.0609999999999999</v>
      </c>
      <c r="F32"/>
    </row>
    <row r="33" spans="2:6" ht="14.5" hidden="1" x14ac:dyDescent="0.25">
      <c r="B33" s="71" t="s">
        <v>120</v>
      </c>
      <c r="C33" s="72" t="s">
        <v>117</v>
      </c>
      <c r="D33" s="101">
        <v>1.0469999999999999</v>
      </c>
      <c r="F33"/>
    </row>
    <row r="34" spans="2:6" ht="14.5" hidden="1" x14ac:dyDescent="0.25">
      <c r="B34" s="71" t="s">
        <v>121</v>
      </c>
      <c r="C34" s="72" t="s">
        <v>102</v>
      </c>
      <c r="D34" s="101">
        <v>1.0609999999999999</v>
      </c>
      <c r="F34"/>
    </row>
    <row r="35" spans="2:6" ht="14.5" hidden="1" x14ac:dyDescent="0.25">
      <c r="B35" s="71" t="s">
        <v>122</v>
      </c>
      <c r="C35" s="72" t="s">
        <v>102</v>
      </c>
      <c r="D35" s="101">
        <v>1.0609999999999999</v>
      </c>
      <c r="F35"/>
    </row>
    <row r="36" spans="2:6" ht="14.5" hidden="1" x14ac:dyDescent="0.25">
      <c r="B36" s="71" t="s">
        <v>123</v>
      </c>
      <c r="C36" s="71" t="s">
        <v>93</v>
      </c>
      <c r="D36" s="101">
        <v>0.94</v>
      </c>
      <c r="F36"/>
    </row>
    <row r="37" spans="2:6" ht="14.5" hidden="1" x14ac:dyDescent="0.25">
      <c r="B37" s="71" t="s">
        <v>124</v>
      </c>
      <c r="C37" s="71" t="s">
        <v>91</v>
      </c>
      <c r="D37" s="101">
        <v>0.995</v>
      </c>
      <c r="F37"/>
    </row>
    <row r="38" spans="2:6" ht="14.5" hidden="1" x14ac:dyDescent="0.25">
      <c r="B38" s="71" t="s">
        <v>125</v>
      </c>
      <c r="C38" s="72" t="s">
        <v>126</v>
      </c>
      <c r="D38" s="101">
        <v>1.0129999999999999</v>
      </c>
      <c r="F38"/>
    </row>
    <row r="39" spans="2:6" ht="14.5" hidden="1" x14ac:dyDescent="0.25">
      <c r="B39" s="71" t="s">
        <v>127</v>
      </c>
      <c r="C39" s="71" t="s">
        <v>93</v>
      </c>
      <c r="D39" s="101">
        <v>0.94</v>
      </c>
      <c r="F39"/>
    </row>
    <row r="40" spans="2:6" ht="14.5" hidden="1" x14ac:dyDescent="0.25">
      <c r="B40" s="71" t="s">
        <v>128</v>
      </c>
      <c r="C40" s="72" t="s">
        <v>91</v>
      </c>
      <c r="D40" s="101">
        <v>0.995</v>
      </c>
      <c r="F40"/>
    </row>
    <row r="41" spans="2:6" ht="14.5" hidden="1" x14ac:dyDescent="0.25">
      <c r="B41" s="71" t="s">
        <v>129</v>
      </c>
      <c r="C41" s="72" t="s">
        <v>89</v>
      </c>
      <c r="D41" s="101">
        <v>1.026</v>
      </c>
      <c r="F41"/>
    </row>
    <row r="42" spans="2:6" ht="14.5" hidden="1" x14ac:dyDescent="0.25">
      <c r="B42" s="71" t="s">
        <v>130</v>
      </c>
      <c r="C42" s="72" t="s">
        <v>98</v>
      </c>
      <c r="D42" s="101">
        <v>1.002</v>
      </c>
      <c r="F42"/>
    </row>
    <row r="43" spans="2:6" ht="14.5" hidden="1" x14ac:dyDescent="0.25">
      <c r="B43" s="71" t="s">
        <v>131</v>
      </c>
      <c r="C43" s="72" t="s">
        <v>89</v>
      </c>
      <c r="D43" s="101">
        <v>1.026</v>
      </c>
      <c r="F43"/>
    </row>
    <row r="44" spans="2:6" ht="14.5" hidden="1" x14ac:dyDescent="0.25">
      <c r="B44" s="71" t="s">
        <v>132</v>
      </c>
      <c r="C44" s="72" t="s">
        <v>98</v>
      </c>
      <c r="D44" s="101">
        <v>1.002</v>
      </c>
      <c r="F44"/>
    </row>
    <row r="45" spans="2:6" ht="14.5" hidden="1" x14ac:dyDescent="0.25">
      <c r="B45" s="71" t="s">
        <v>133</v>
      </c>
      <c r="C45" s="71" t="s">
        <v>93</v>
      </c>
      <c r="D45" s="101">
        <v>0.94</v>
      </c>
      <c r="F45"/>
    </row>
    <row r="46" spans="2:6" ht="14.5" hidden="1" x14ac:dyDescent="0.25">
      <c r="B46" s="71" t="s">
        <v>134</v>
      </c>
      <c r="C46" s="72" t="s">
        <v>89</v>
      </c>
      <c r="D46" s="101">
        <v>1.026</v>
      </c>
      <c r="F46"/>
    </row>
    <row r="47" spans="2:6" ht="14.5" hidden="1" x14ac:dyDescent="0.25">
      <c r="B47" s="71" t="s">
        <v>135</v>
      </c>
      <c r="C47" s="72" t="s">
        <v>98</v>
      </c>
      <c r="D47" s="101">
        <v>1.002</v>
      </c>
      <c r="F47"/>
    </row>
    <row r="48" spans="2:6" ht="14.5" hidden="1" x14ac:dyDescent="0.25">
      <c r="B48" s="71" t="s">
        <v>136</v>
      </c>
      <c r="C48" s="72" t="s">
        <v>89</v>
      </c>
      <c r="D48" s="101">
        <v>1.026</v>
      </c>
      <c r="F48"/>
    </row>
    <row r="49" spans="2:6" ht="14.5" hidden="1" x14ac:dyDescent="0.25">
      <c r="B49" s="71" t="s">
        <v>137</v>
      </c>
      <c r="C49" s="71" t="s">
        <v>93</v>
      </c>
      <c r="D49" s="101">
        <v>0.94</v>
      </c>
      <c r="F49"/>
    </row>
    <row r="50" spans="2:6" ht="14.5" hidden="1" x14ac:dyDescent="0.25">
      <c r="B50" s="71" t="s">
        <v>138</v>
      </c>
      <c r="C50" s="72" t="s">
        <v>91</v>
      </c>
      <c r="D50" s="101">
        <v>0.995</v>
      </c>
      <c r="F50"/>
    </row>
    <row r="51" spans="2:6" ht="14.5" hidden="1" x14ac:dyDescent="0.25">
      <c r="B51" s="71" t="s">
        <v>139</v>
      </c>
      <c r="C51" s="72" t="s">
        <v>98</v>
      </c>
      <c r="D51" s="101">
        <v>1.002</v>
      </c>
      <c r="F51"/>
    </row>
    <row r="52" spans="2:6" ht="14.5" hidden="1" x14ac:dyDescent="0.25">
      <c r="B52" s="71" t="s">
        <v>140</v>
      </c>
      <c r="C52" s="72" t="s">
        <v>98</v>
      </c>
      <c r="D52" s="101">
        <v>1.002</v>
      </c>
      <c r="F52"/>
    </row>
    <row r="53" spans="2:6" ht="14.5" hidden="1" x14ac:dyDescent="0.25">
      <c r="B53" s="71" t="s">
        <v>144</v>
      </c>
      <c r="C53" s="72" t="s">
        <v>98</v>
      </c>
      <c r="D53" s="101">
        <v>1.002</v>
      </c>
      <c r="F53"/>
    </row>
    <row r="54" spans="2:6" ht="14.5" hidden="1" x14ac:dyDescent="0.25">
      <c r="B54" s="71" t="s">
        <v>141</v>
      </c>
      <c r="C54" s="71" t="s">
        <v>93</v>
      </c>
      <c r="D54" s="101">
        <v>0.94</v>
      </c>
      <c r="F54"/>
    </row>
    <row r="55" spans="2:6" ht="14.5" hidden="1" x14ac:dyDescent="0.25">
      <c r="B55" s="71" t="s">
        <v>142</v>
      </c>
      <c r="C55" s="71" t="s">
        <v>93</v>
      </c>
      <c r="D55" s="101">
        <v>0.94</v>
      </c>
      <c r="F55"/>
    </row>
    <row r="56" spans="2:6" ht="14.5" hidden="1" x14ac:dyDescent="0.25">
      <c r="B56" s="71" t="s">
        <v>143</v>
      </c>
      <c r="C56" s="72" t="s">
        <v>102</v>
      </c>
      <c r="D56" s="101">
        <v>1.0609999999999999</v>
      </c>
      <c r="F56"/>
    </row>
    <row r="57" spans="2:6" ht="14.5" hidden="1" x14ac:dyDescent="0.25">
      <c r="B57" s="71" t="s">
        <v>145</v>
      </c>
      <c r="C57" s="72" t="s">
        <v>98</v>
      </c>
      <c r="D57" s="101">
        <v>1.002</v>
      </c>
      <c r="F57"/>
    </row>
    <row r="58" spans="2:6" ht="14.5" hidden="1" x14ac:dyDescent="0.25">
      <c r="B58" s="71" t="s">
        <v>146</v>
      </c>
      <c r="C58" s="72" t="s">
        <v>91</v>
      </c>
      <c r="D58" s="101">
        <v>0.995</v>
      </c>
      <c r="F58"/>
    </row>
    <row r="59" spans="2:6" ht="14.5" hidden="1" x14ac:dyDescent="0.25">
      <c r="B59" s="71" t="s">
        <v>147</v>
      </c>
      <c r="C59" s="71" t="s">
        <v>93</v>
      </c>
      <c r="D59" s="101">
        <v>0.94</v>
      </c>
      <c r="F59"/>
    </row>
    <row r="60" spans="2:6" ht="14.5" hidden="1" x14ac:dyDescent="0.25">
      <c r="B60" s="71" t="s">
        <v>148</v>
      </c>
      <c r="C60" s="72" t="s">
        <v>102</v>
      </c>
      <c r="D60" s="101">
        <v>1.0609999999999999</v>
      </c>
      <c r="F60"/>
    </row>
    <row r="61" spans="2:6" ht="14.5" hidden="1" x14ac:dyDescent="0.25">
      <c r="B61" s="71" t="s">
        <v>149</v>
      </c>
      <c r="C61" s="72" t="s">
        <v>98</v>
      </c>
      <c r="D61" s="101">
        <v>1.002</v>
      </c>
      <c r="F61"/>
    </row>
    <row r="62" spans="2:6" ht="14.5" hidden="1" x14ac:dyDescent="0.25">
      <c r="B62" s="71" t="s">
        <v>150</v>
      </c>
      <c r="C62" s="72" t="s">
        <v>100</v>
      </c>
      <c r="D62" s="101">
        <v>1.069</v>
      </c>
      <c r="F62"/>
    </row>
    <row r="63" spans="2:6" ht="14.5" hidden="1" x14ac:dyDescent="0.25">
      <c r="B63" s="71" t="s">
        <v>151</v>
      </c>
      <c r="C63" s="72" t="s">
        <v>98</v>
      </c>
      <c r="D63" s="101">
        <v>1.002</v>
      </c>
      <c r="F63"/>
    </row>
    <row r="64" spans="2:6" ht="14.5" hidden="1" x14ac:dyDescent="0.25">
      <c r="B64" s="71" t="s">
        <v>152</v>
      </c>
      <c r="C64" s="71" t="s">
        <v>93</v>
      </c>
      <c r="D64" s="101">
        <v>0.94</v>
      </c>
      <c r="F64"/>
    </row>
    <row r="65" spans="2:6" ht="14.5" hidden="1" x14ac:dyDescent="0.25">
      <c r="B65" s="71" t="s">
        <v>153</v>
      </c>
      <c r="C65" s="72" t="s">
        <v>117</v>
      </c>
      <c r="D65" s="101">
        <v>1.0469999999999999</v>
      </c>
      <c r="F65"/>
    </row>
    <row r="66" spans="2:6" ht="14.5" hidden="1" x14ac:dyDescent="0.25">
      <c r="B66" s="71" t="s">
        <v>154</v>
      </c>
      <c r="C66" s="71" t="s">
        <v>93</v>
      </c>
      <c r="D66" s="101">
        <v>0.94</v>
      </c>
      <c r="F66"/>
    </row>
    <row r="67" spans="2:6" ht="14.5" hidden="1" x14ac:dyDescent="0.25">
      <c r="B67" s="71" t="s">
        <v>155</v>
      </c>
      <c r="C67" s="71" t="s">
        <v>93</v>
      </c>
      <c r="D67" s="101">
        <v>0.94</v>
      </c>
      <c r="F67"/>
    </row>
    <row r="68" spans="2:6" ht="14.5" hidden="1" x14ac:dyDescent="0.25">
      <c r="B68" s="71" t="s">
        <v>156</v>
      </c>
      <c r="C68" s="72" t="s">
        <v>89</v>
      </c>
      <c r="D68" s="101">
        <v>1.026</v>
      </c>
      <c r="F68"/>
    </row>
    <row r="69" spans="2:6" ht="14.5" hidden="1" x14ac:dyDescent="0.25">
      <c r="B69" s="71" t="s">
        <v>157</v>
      </c>
      <c r="C69" s="72" t="s">
        <v>98</v>
      </c>
      <c r="D69" s="101">
        <v>1.002</v>
      </c>
      <c r="F69"/>
    </row>
    <row r="70" spans="2:6" ht="14.5" hidden="1" x14ac:dyDescent="0.25">
      <c r="B70" s="71" t="s">
        <v>158</v>
      </c>
      <c r="C70" s="72" t="s">
        <v>159</v>
      </c>
      <c r="D70" s="101">
        <v>1.0209999999999999</v>
      </c>
      <c r="F70"/>
    </row>
    <row r="71" spans="2:6" ht="14.5" hidden="1" x14ac:dyDescent="0.25">
      <c r="B71" s="71" t="s">
        <v>160</v>
      </c>
      <c r="C71" s="71" t="s">
        <v>93</v>
      </c>
      <c r="D71" s="101">
        <v>0.94</v>
      </c>
      <c r="F71"/>
    </row>
    <row r="72" spans="2:6" ht="14.5" hidden="1" x14ac:dyDescent="0.25">
      <c r="B72" s="71" t="s">
        <v>161</v>
      </c>
      <c r="C72" s="71" t="s">
        <v>91</v>
      </c>
      <c r="D72" s="101">
        <v>0.995</v>
      </c>
      <c r="F72"/>
    </row>
    <row r="73" spans="2:6" ht="14.5" hidden="1" x14ac:dyDescent="0.25">
      <c r="B73" s="71" t="s">
        <v>162</v>
      </c>
      <c r="C73" s="71" t="s">
        <v>93</v>
      </c>
      <c r="D73" s="101">
        <v>0.94</v>
      </c>
      <c r="F73"/>
    </row>
    <row r="74" spans="2:6" ht="14.5" hidden="1" x14ac:dyDescent="0.25">
      <c r="B74" s="71" t="s">
        <v>163</v>
      </c>
      <c r="C74" s="72" t="s">
        <v>98</v>
      </c>
      <c r="D74" s="101">
        <v>1.002</v>
      </c>
      <c r="F74"/>
    </row>
    <row r="75" spans="2:6" ht="14.5" hidden="1" x14ac:dyDescent="0.25">
      <c r="B75" s="71" t="s">
        <v>164</v>
      </c>
      <c r="C75" s="72" t="s">
        <v>98</v>
      </c>
      <c r="D75" s="101">
        <v>1.002</v>
      </c>
      <c r="F75"/>
    </row>
    <row r="76" spans="2:6" ht="14.5" hidden="1" x14ac:dyDescent="0.25">
      <c r="B76" s="71" t="s">
        <v>165</v>
      </c>
      <c r="C76" s="72" t="s">
        <v>102</v>
      </c>
      <c r="D76" s="101">
        <v>1.0609999999999999</v>
      </c>
      <c r="F76"/>
    </row>
    <row r="77" spans="2:6" ht="14.5" hidden="1" x14ac:dyDescent="0.25">
      <c r="B77" s="71" t="s">
        <v>166</v>
      </c>
      <c r="C77" s="72" t="s">
        <v>98</v>
      </c>
      <c r="D77" s="101">
        <v>1.002</v>
      </c>
      <c r="F77"/>
    </row>
    <row r="78" spans="2:6" ht="14.5" hidden="1" x14ac:dyDescent="0.25">
      <c r="B78" s="71" t="s">
        <v>167</v>
      </c>
      <c r="C78" s="71" t="s">
        <v>93</v>
      </c>
      <c r="D78" s="101">
        <v>0.94</v>
      </c>
      <c r="F78"/>
    </row>
    <row r="79" spans="2:6" ht="14.5" hidden="1" x14ac:dyDescent="0.25">
      <c r="B79" s="71" t="s">
        <v>171</v>
      </c>
      <c r="C79" s="72" t="s">
        <v>104</v>
      </c>
      <c r="D79" s="101">
        <v>0.98499999999999999</v>
      </c>
      <c r="F79"/>
    </row>
    <row r="80" spans="2:6" ht="14.5" hidden="1" x14ac:dyDescent="0.25">
      <c r="B80" s="71" t="s">
        <v>168</v>
      </c>
      <c r="C80" s="71" t="s">
        <v>91</v>
      </c>
      <c r="D80" s="101">
        <v>0.995</v>
      </c>
      <c r="F80"/>
    </row>
    <row r="81" spans="2:6" ht="14.5" hidden="1" x14ac:dyDescent="0.25">
      <c r="B81" s="71" t="s">
        <v>169</v>
      </c>
      <c r="C81" s="72" t="s">
        <v>91</v>
      </c>
      <c r="D81" s="101">
        <v>0.995</v>
      </c>
      <c r="F81"/>
    </row>
    <row r="82" spans="2:6" ht="14.5" hidden="1" x14ac:dyDescent="0.25">
      <c r="B82" s="71" t="s">
        <v>170</v>
      </c>
      <c r="C82" s="72" t="s">
        <v>91</v>
      </c>
      <c r="D82" s="101">
        <v>0.995</v>
      </c>
      <c r="F82"/>
    </row>
    <row r="83" spans="2:6" ht="14.5" hidden="1" x14ac:dyDescent="0.25">
      <c r="B83" s="71" t="s">
        <v>172</v>
      </c>
      <c r="C83" s="72" t="s">
        <v>96</v>
      </c>
      <c r="D83" s="101">
        <v>1.04</v>
      </c>
      <c r="F83"/>
    </row>
    <row r="84" spans="2:6" ht="14.5" hidden="1" x14ac:dyDescent="0.25">
      <c r="B84" s="71" t="s">
        <v>173</v>
      </c>
      <c r="C84" s="72" t="s">
        <v>102</v>
      </c>
      <c r="D84" s="101">
        <v>1.0609999999999999</v>
      </c>
      <c r="F84"/>
    </row>
    <row r="85" spans="2:6" ht="14.5" hidden="1" x14ac:dyDescent="0.25">
      <c r="B85" s="71" t="s">
        <v>174</v>
      </c>
      <c r="C85" s="71" t="s">
        <v>93</v>
      </c>
      <c r="D85" s="101">
        <v>0.94</v>
      </c>
      <c r="F85"/>
    </row>
    <row r="86" spans="2:6" ht="14.5" hidden="1" x14ac:dyDescent="0.25">
      <c r="B86" s="71" t="s">
        <v>175</v>
      </c>
      <c r="C86" s="72" t="s">
        <v>98</v>
      </c>
      <c r="D86" s="101">
        <v>1.002</v>
      </c>
      <c r="F86"/>
    </row>
    <row r="87" spans="2:6" ht="14.5" hidden="1" x14ac:dyDescent="0.25">
      <c r="B87" s="71" t="s">
        <v>176</v>
      </c>
      <c r="C87" s="71" t="s">
        <v>93</v>
      </c>
      <c r="D87" s="101">
        <v>0.94</v>
      </c>
      <c r="F87"/>
    </row>
    <row r="88" spans="2:6" ht="14.5" hidden="1" x14ac:dyDescent="0.25">
      <c r="B88" s="71" t="s">
        <v>177</v>
      </c>
      <c r="C88" s="71" t="s">
        <v>93</v>
      </c>
      <c r="D88" s="101">
        <v>0.94</v>
      </c>
      <c r="F88"/>
    </row>
    <row r="89" spans="2:6" ht="14.5" hidden="1" x14ac:dyDescent="0.25">
      <c r="B89" s="71" t="s">
        <v>178</v>
      </c>
      <c r="C89" s="72" t="s">
        <v>117</v>
      </c>
      <c r="D89" s="101">
        <v>1.0469999999999999</v>
      </c>
      <c r="F89"/>
    </row>
    <row r="90" spans="2:6" ht="14.5" hidden="1" x14ac:dyDescent="0.25">
      <c r="B90" s="71" t="s">
        <v>179</v>
      </c>
      <c r="C90" s="71" t="s">
        <v>93</v>
      </c>
      <c r="D90" s="101">
        <v>0.94</v>
      </c>
      <c r="F90"/>
    </row>
    <row r="91" spans="2:6" ht="14.5" hidden="1" x14ac:dyDescent="0.25">
      <c r="B91" s="71" t="s">
        <v>180</v>
      </c>
      <c r="C91" s="72" t="s">
        <v>102</v>
      </c>
      <c r="D91" s="101">
        <v>1.0609999999999999</v>
      </c>
      <c r="F91"/>
    </row>
    <row r="92" spans="2:6" ht="14.5" hidden="1" x14ac:dyDescent="0.25">
      <c r="B92" s="71" t="s">
        <v>181</v>
      </c>
      <c r="C92" s="71" t="s">
        <v>91</v>
      </c>
      <c r="D92" s="101">
        <v>0.995</v>
      </c>
      <c r="F92"/>
    </row>
    <row r="93" spans="2:6" ht="14.5" hidden="1" x14ac:dyDescent="0.25">
      <c r="B93" s="71" t="s">
        <v>182</v>
      </c>
      <c r="C93" s="72" t="s">
        <v>102</v>
      </c>
      <c r="D93" s="101">
        <v>1.0609999999999999</v>
      </c>
      <c r="F93"/>
    </row>
    <row r="94" spans="2:6" ht="14.5" hidden="1" x14ac:dyDescent="0.25">
      <c r="B94" s="71" t="s">
        <v>183</v>
      </c>
      <c r="C94" s="71" t="s">
        <v>93</v>
      </c>
      <c r="D94" s="101">
        <v>0.94</v>
      </c>
      <c r="F94"/>
    </row>
    <row r="95" spans="2:6" ht="14.5" hidden="1" x14ac:dyDescent="0.25">
      <c r="B95" s="71" t="s">
        <v>184</v>
      </c>
      <c r="C95" s="72" t="s">
        <v>102</v>
      </c>
      <c r="D95" s="101">
        <v>1.0609999999999999</v>
      </c>
      <c r="F95"/>
    </row>
    <row r="96" spans="2:6" ht="14.5" hidden="1" x14ac:dyDescent="0.25">
      <c r="B96" s="86" t="s">
        <v>185</v>
      </c>
      <c r="C96" s="87" t="s">
        <v>91</v>
      </c>
      <c r="D96" s="102">
        <v>0.995</v>
      </c>
      <c r="F96"/>
    </row>
    <row r="97" spans="2:6" ht="14.5" hidden="1" x14ac:dyDescent="0.25">
      <c r="B97" s="88" t="s">
        <v>186</v>
      </c>
      <c r="C97" s="89" t="s">
        <v>98</v>
      </c>
      <c r="D97" s="103">
        <v>1.002</v>
      </c>
      <c r="F97"/>
    </row>
    <row r="98" spans="2:6" hidden="1" x14ac:dyDescent="0.25">
      <c r="B98" s="90" t="s">
        <v>194</v>
      </c>
      <c r="C98" s="90" t="s">
        <v>93</v>
      </c>
      <c r="D98" s="103">
        <v>0.94</v>
      </c>
    </row>
    <row r="99" spans="2:6" hidden="1" x14ac:dyDescent="0.25">
      <c r="B99" s="90" t="s">
        <v>195</v>
      </c>
      <c r="C99" s="90" t="s">
        <v>93</v>
      </c>
      <c r="D99" s="103">
        <v>0.94</v>
      </c>
    </row>
    <row r="100" spans="2:6" hidden="1" x14ac:dyDescent="0.25">
      <c r="B100" s="90" t="s">
        <v>196</v>
      </c>
      <c r="C100" s="90" t="s">
        <v>98</v>
      </c>
      <c r="D100" s="103">
        <v>1.002</v>
      </c>
    </row>
    <row r="101" spans="2:6" hidden="1" x14ac:dyDescent="0.25">
      <c r="B101" s="90" t="s">
        <v>197</v>
      </c>
      <c r="C101" s="90" t="s">
        <v>91</v>
      </c>
      <c r="D101" s="103">
        <v>0.995</v>
      </c>
    </row>
    <row r="102" spans="2:6" hidden="1" x14ac:dyDescent="0.25">
      <c r="B102" s="90" t="s">
        <v>198</v>
      </c>
      <c r="C102" s="90" t="s">
        <v>98</v>
      </c>
      <c r="D102" s="103">
        <v>1.002</v>
      </c>
    </row>
    <row r="103" spans="2:6" hidden="1" x14ac:dyDescent="0.25">
      <c r="B103" s="90" t="s">
        <v>199</v>
      </c>
      <c r="C103" s="90" t="s">
        <v>91</v>
      </c>
      <c r="D103" s="103">
        <v>0.995</v>
      </c>
    </row>
    <row r="104" spans="2:6" hidden="1" x14ac:dyDescent="0.25">
      <c r="B104" s="90" t="s">
        <v>200</v>
      </c>
      <c r="C104" s="90" t="s">
        <v>89</v>
      </c>
      <c r="D104" s="103">
        <v>1.026</v>
      </c>
    </row>
    <row r="105" spans="2:6" hidden="1" x14ac:dyDescent="0.25">
      <c r="B105" s="90" t="s">
        <v>201</v>
      </c>
      <c r="C105" s="90" t="s">
        <v>104</v>
      </c>
      <c r="D105" s="103">
        <v>0.98499999999999999</v>
      </c>
    </row>
    <row r="106" spans="2:6" hidden="1" x14ac:dyDescent="0.25">
      <c r="B106" s="90" t="s">
        <v>202</v>
      </c>
      <c r="C106" s="90" t="s">
        <v>93</v>
      </c>
      <c r="D106" s="104">
        <v>0.94</v>
      </c>
    </row>
    <row r="107" spans="2:6" hidden="1" x14ac:dyDescent="0.25">
      <c r="B107" s="90" t="s">
        <v>203</v>
      </c>
      <c r="C107" s="90" t="s">
        <v>89</v>
      </c>
      <c r="D107" s="103">
        <v>1.026</v>
      </c>
    </row>
    <row r="108" spans="2:6" hidden="1" x14ac:dyDescent="0.25">
      <c r="B108" s="90" t="s">
        <v>204</v>
      </c>
      <c r="C108" s="90" t="s">
        <v>102</v>
      </c>
      <c r="D108" s="103">
        <v>1.0609999999999999</v>
      </c>
    </row>
  </sheetData>
  <sheetProtection algorithmName="SHA-512" hashValue="bnL0CrLR79pwebSld59ilt1ZtH6fgpegHp2yyS5p5ZAaSfPeE2MZGJ/QyI8QCvbGZKGGvgwToOyuGBzgQTlrjA==" saltValue="+686GikKW4Oz07ClFhR62Q==" spinCount="100000" sheet="1" objects="1" scenarios="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125" workbookViewId="0">
      <selection activeCell="A4" sqref="A4"/>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62" bestFit="1" customWidth="1"/>
    <col min="6" max="6" width="11.26953125" style="62" bestFit="1" customWidth="1"/>
    <col min="7" max="7" width="9.1796875" style="62"/>
    <col min="8" max="8" width="9.1796875" style="51"/>
    <col min="9" max="16384" width="9.1796875" style="3"/>
  </cols>
  <sheetData>
    <row r="1" spans="1:4" ht="15.5" x14ac:dyDescent="0.35">
      <c r="A1" s="25" t="s">
        <v>226</v>
      </c>
      <c r="D1" s="24"/>
    </row>
    <row r="2" spans="1:4" x14ac:dyDescent="0.25">
      <c r="A2" s="24"/>
      <c r="B2" s="24"/>
      <c r="C2" s="24"/>
      <c r="D2" s="24"/>
    </row>
    <row r="3" spans="1:4" ht="13" x14ac:dyDescent="0.3">
      <c r="A3" s="7" t="s">
        <v>10</v>
      </c>
      <c r="B3" s="24"/>
      <c r="C3" s="24"/>
      <c r="D3" s="7" t="s">
        <v>50</v>
      </c>
    </row>
    <row r="4" spans="1:4" x14ac:dyDescent="0.25">
      <c r="A4" s="26" t="s">
        <v>24</v>
      </c>
      <c r="B4" s="99">
        <f>'Direct Staffing'!C26</f>
        <v>24.007842530000001</v>
      </c>
      <c r="D4" s="63">
        <f>B4</f>
        <v>24.007842530000001</v>
      </c>
    </row>
    <row r="5" spans="1:4" x14ac:dyDescent="0.25">
      <c r="A5" s="64" t="s">
        <v>77</v>
      </c>
      <c r="B5" s="99">
        <f>B4/4</f>
        <v>6.0019606325000003</v>
      </c>
      <c r="D5" s="27">
        <f>B5</f>
        <v>6.0019606325000003</v>
      </c>
    </row>
    <row r="6" spans="1:4" x14ac:dyDescent="0.25">
      <c r="A6" s="24"/>
      <c r="B6" s="24"/>
      <c r="C6" s="24"/>
      <c r="D6" s="24"/>
    </row>
    <row r="7" spans="1:4" ht="13" x14ac:dyDescent="0.3">
      <c r="A7" s="7" t="s">
        <v>25</v>
      </c>
      <c r="B7" s="24"/>
      <c r="C7" s="24"/>
      <c r="D7" s="24"/>
    </row>
    <row r="8" spans="1:4" x14ac:dyDescent="0.25">
      <c r="A8" s="64" t="s">
        <v>76</v>
      </c>
      <c r="B8" s="33">
        <f>'Program Plan Support'!C10</f>
        <v>0.155</v>
      </c>
      <c r="D8" s="27">
        <f>B8*D5</f>
        <v>0.93030389803750002</v>
      </c>
    </row>
    <row r="9" spans="1:4" x14ac:dyDescent="0.25">
      <c r="A9" s="24"/>
      <c r="B9" s="24"/>
      <c r="C9" s="24"/>
      <c r="D9" s="24"/>
    </row>
    <row r="10" spans="1:4" ht="13" x14ac:dyDescent="0.3">
      <c r="A10" s="7" t="s">
        <v>1</v>
      </c>
      <c r="B10" s="24"/>
      <c r="C10" s="24"/>
      <c r="D10" s="24"/>
    </row>
    <row r="11" spans="1:4" x14ac:dyDescent="0.25">
      <c r="A11" s="26" t="s">
        <v>9</v>
      </c>
      <c r="B11" s="34">
        <f>'Emp. Related Exp.'!C19</f>
        <v>0.23599999999999999</v>
      </c>
      <c r="C11" s="27"/>
      <c r="D11" s="27">
        <f>B11*(D5+D8)</f>
        <v>1.6360144292068499</v>
      </c>
    </row>
    <row r="12" spans="1:4" ht="16.5" customHeight="1" x14ac:dyDescent="0.25">
      <c r="A12" s="24"/>
      <c r="B12" s="24"/>
      <c r="C12" s="24"/>
      <c r="D12" s="24"/>
    </row>
    <row r="13" spans="1:4" ht="13" x14ac:dyDescent="0.3">
      <c r="A13" s="7" t="s">
        <v>28</v>
      </c>
      <c r="B13" s="24"/>
      <c r="C13" s="24"/>
      <c r="D13" s="24"/>
    </row>
    <row r="14" spans="1:4" x14ac:dyDescent="0.25">
      <c r="A14" s="28" t="s">
        <v>29</v>
      </c>
      <c r="B14" s="100">
        <f>'Client Programming &amp; Supports'!C5</f>
        <v>4.9399999999999999E-2</v>
      </c>
      <c r="D14" s="6">
        <f>(D5+D8+D11)*B14</f>
        <v>0.42327298061137092</v>
      </c>
    </row>
    <row r="15" spans="1:4" x14ac:dyDescent="0.25">
      <c r="A15" s="24"/>
      <c r="B15" s="24"/>
      <c r="C15" s="24"/>
      <c r="D15" s="24"/>
    </row>
    <row r="16" spans="1:4" ht="13" x14ac:dyDescent="0.3">
      <c r="A16" s="7" t="s">
        <v>43</v>
      </c>
      <c r="B16" s="24"/>
      <c r="C16" s="24"/>
      <c r="D16" s="24"/>
    </row>
    <row r="17" spans="1:7" x14ac:dyDescent="0.25">
      <c r="A17" s="26" t="s">
        <v>44</v>
      </c>
      <c r="B17" s="40">
        <f>'Program Related Expenses'!E13</f>
        <v>0.23250000000000001</v>
      </c>
      <c r="C17" s="27"/>
      <c r="D17" s="27">
        <f>E17-(D5+D11+D8+D14)</f>
        <v>2.723825180628932</v>
      </c>
      <c r="E17" s="62">
        <f>(D5+D11+D8+D14)/(1-B17)</f>
        <v>11.715377120984654</v>
      </c>
    </row>
    <row r="18" spans="1:7" x14ac:dyDescent="0.25">
      <c r="A18" s="73"/>
      <c r="B18" s="74"/>
      <c r="C18" s="27"/>
      <c r="D18" s="27"/>
    </row>
    <row r="19" spans="1:7" s="79" customFormat="1" ht="13" x14ac:dyDescent="0.3">
      <c r="A19" s="75" t="s">
        <v>187</v>
      </c>
      <c r="B19" s="76"/>
      <c r="C19" s="77"/>
      <c r="D19" s="77"/>
      <c r="E19" s="62"/>
      <c r="F19" s="62"/>
      <c r="G19" s="78"/>
    </row>
    <row r="20" spans="1:7" s="79" customFormat="1" x14ac:dyDescent="0.25">
      <c r="A20" s="80" t="s">
        <v>188</v>
      </c>
      <c r="B20" s="81" t="str">
        <f>'Regional Variance Factor'!B7</f>
        <v>-</v>
      </c>
      <c r="C20" s="78"/>
      <c r="D20" s="82" t="str">
        <f>IF((B20&lt;&gt;"-"),((E17*B20)-E17),"Select County")</f>
        <v>Select County</v>
      </c>
      <c r="E20" s="62"/>
      <c r="F20" s="62"/>
      <c r="G20" s="83"/>
    </row>
    <row r="21" spans="1:7" x14ac:dyDescent="0.25">
      <c r="A21" s="24"/>
      <c r="B21" s="24"/>
      <c r="C21" s="24"/>
      <c r="D21" s="24"/>
    </row>
    <row r="22" spans="1:7" ht="13" x14ac:dyDescent="0.3">
      <c r="A22" s="29" t="s">
        <v>71</v>
      </c>
      <c r="B22" s="28"/>
      <c r="C22" s="51"/>
      <c r="D22" s="8" t="str">
        <f>IF((B20&lt;&gt;"-"),E17+D20,"Select County")</f>
        <v>Select County</v>
      </c>
      <c r="E22" s="62" t="s">
        <v>70</v>
      </c>
      <c r="F22" s="62">
        <f>IF('Direct Staffing'!C29='Direct Staffing'!I30,2,1)</f>
        <v>2</v>
      </c>
    </row>
    <row r="23" spans="1:7" x14ac:dyDescent="0.25">
      <c r="A23" s="48" t="s">
        <v>71</v>
      </c>
      <c r="B23" s="61" t="str">
        <f>'Direct Staffing'!C29</f>
        <v>Face to Face 1:2</v>
      </c>
      <c r="C23" s="24"/>
      <c r="D23" s="51"/>
      <c r="E23" s="63" t="e">
        <f>D22/F22</f>
        <v>#VALUE!</v>
      </c>
    </row>
    <row r="24" spans="1:7" hidden="1" x14ac:dyDescent="0.25">
      <c r="A24" s="24"/>
      <c r="B24" s="24"/>
      <c r="C24" s="24"/>
      <c r="D24" s="51"/>
    </row>
    <row r="25" spans="1:7" ht="13" hidden="1" x14ac:dyDescent="0.3">
      <c r="A25" s="29" t="s">
        <v>69</v>
      </c>
      <c r="B25" s="41" t="str">
        <f>IF((B20&lt;&gt;"-"),E27-E23,"-")</f>
        <v>-</v>
      </c>
      <c r="C25" s="24"/>
      <c r="D25" s="62" t="s">
        <v>72</v>
      </c>
      <c r="E25" s="63" t="e">
        <f>(E23*0.01)+E23</f>
        <v>#VALUE!</v>
      </c>
    </row>
    <row r="26" spans="1:7" x14ac:dyDescent="0.25">
      <c r="A26" s="24"/>
      <c r="B26" s="24"/>
      <c r="C26" s="24"/>
      <c r="D26" s="62" t="s">
        <v>73</v>
      </c>
      <c r="E26" s="63" t="e">
        <f>(E25*0.05)+E25</f>
        <v>#VALUE!</v>
      </c>
    </row>
    <row r="27" spans="1:7" ht="13" x14ac:dyDescent="0.3">
      <c r="A27" s="29" t="s">
        <v>48</v>
      </c>
      <c r="B27" s="41" t="str">
        <f>IF((B20&lt;&gt;"-"),E23,"Select County")</f>
        <v>Select County</v>
      </c>
      <c r="C27" s="24"/>
      <c r="D27" s="62" t="s">
        <v>74</v>
      </c>
      <c r="E27" s="63" t="e">
        <f>(E26*0.01)+E26</f>
        <v>#VALUE!</v>
      </c>
    </row>
    <row r="28" spans="1:7" x14ac:dyDescent="0.25">
      <c r="C28" s="24"/>
      <c r="D28" s="51"/>
    </row>
    <row r="29" spans="1:7" x14ac:dyDescent="0.25">
      <c r="D29" s="51"/>
    </row>
    <row r="30" spans="1:7" x14ac:dyDescent="0.25">
      <c r="D30" s="51"/>
    </row>
    <row r="31" spans="1:7" x14ac:dyDescent="0.25">
      <c r="D31" s="51"/>
    </row>
    <row r="32" spans="1:7" x14ac:dyDescent="0.25">
      <c r="D32" s="51"/>
    </row>
    <row r="33" spans="4:4" x14ac:dyDescent="0.25">
      <c r="D33" s="51"/>
    </row>
    <row r="34" spans="4:4" x14ac:dyDescent="0.25">
      <c r="D34" s="51"/>
    </row>
    <row r="35" spans="4:4" x14ac:dyDescent="0.25">
      <c r="D35" s="51"/>
    </row>
    <row r="36" spans="4:4" x14ac:dyDescent="0.25">
      <c r="D36" s="51"/>
    </row>
  </sheetData>
  <sheetProtection algorithmName="SHA-512" hashValue="gaFzR9JwXH6xqsN24/BJLFbi8l2FRtAVEUhTe98xEb5/+5oYN/18191fNHbjCj5h+XXlXeXL3WYpi8pd0HbBxA==" saltValue="dRRxTcEw92Oar6EpSbZdDQ==" spinCount="100000" sheet="1" formatCells="0" formatColumns="0" formatRows="0" insertColumns="0" insertRows="0" insertHyperlinks="0" deleteColumns="0" deleteRows="0" sort="0" autoFilter="0" pivotTables="0"/>
  <phoneticPr fontId="2" type="noConversion"/>
  <dataValidations xWindow="634" yWindow="592" count="17">
    <dataValidation allowBlank="1" showInputMessage="1" showErrorMessage="1" prompt="Total Costs for Staffing per Hour formula is equal to Total Individual Staffing Amount from Direct Staffing sheet" sqref="B4:B5"/>
    <dataValidation allowBlank="1" showInputMessage="1" showErrorMessage="1" prompt="Direct Staffing Rate Calculation formula is equal to Total Costs for Staffing per Hour" sqref="D4:D5"/>
    <dataValidation allowBlank="1" showInputMessage="1" showErrorMessage="1" prompt="Program Support Hourly Standard formula is equal to Total Hourly Program Support Percentage from Program Plan Support sheet" sqref="B8"/>
    <dataValidation allowBlank="1" showInputMessage="1" showErrorMessage="1" prompt="Program Support Rate Calculation formula is Program Support Hourly Standard times Direct Staffing Rate" sqref="D8"/>
    <dataValidation allowBlank="1" showInputMessage="1" showErrorMessage="1" prompt="Total Benefit Percentage formula is Total Employee Related Expense Percentage from Emp. Related Exp. sheet" sqref="B11"/>
    <dataValidation allowBlank="1" showInputMessage="1" showErrorMessage="1" prompt="Employee Related Expenses Rate Calculation formula is Total Benefit Percentage times (Direct Staffing Rate + Program Support Rate)" sqref="D11"/>
    <dataValidation allowBlank="1" showInputMessage="1" showErrorMessage="1" prompt="Client Programming and Supports Standard formula is equal to Client Programming and Supports Percent from Client Programming &amp; Supports sheet" sqref="B14"/>
    <dataValidation allowBlank="1" showInputMessage="1" showErrorMessage="1" prompt="Client Programming and Supports Rate Calculation formula is (Direct Staffing Rate + Program Support Rate + Employee Related Expenses Rate) times Client Programming and Supports Standard" sqref="D14"/>
    <dataValidation allowBlank="1" showInputMessage="1" showErrorMessage="1" prompt="Total Program Related Expenses Percentage formula is equal to Total Program Related Expenses Percent from Program Related Expenses sheet" sqref="B17:B18"/>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2"/>
    <dataValidation allowBlank="1" showInputMessage="1" showErrorMessage="1" prompt="Program Related Expenses Rate Calculation formula is Hourly Rate minus (Direct Staffing Rate + Program Support Rate + Employee Related Expenses Rate + Client Programming and Supports Standard Rate)" sqref="D17:D18"/>
    <dataValidation allowBlank="1" showInputMessage="1" showErrorMessage="1" prompt="15 Minute Unit Rate formula is Hourly Rate divided by 4" sqref="B27"/>
    <dataValidation allowBlank="1" showInputMessage="1" showErrorMessage="1" prompt="Nature of Service formula is equal to Nature of Service from Direct Staffing sheet" sqref="B23"/>
    <dataValidation allowBlank="1" showInputMessage="1" showErrorMessage="1" prompt="INSERT MATT&quot;S EXPLANATION OF COLA ADJUSTMENT HERE"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
    <dataValidation allowBlank="1" showInputMessage="1" showErrorMessage="1" prompt="Unit Regional Variance formula is Unit Rate multiplied by the appropriate Regional Variance Factor" sqref="B20"/>
    <dataValidation allowBlank="1" showInputMessage="1" showErrorMessage="1" prompt="Budget Neutrality Rate" sqref="B19"/>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C18"/>
  <sheetViews>
    <sheetView workbookViewId="0">
      <selection activeCell="A5" sqref="A5:XFD18"/>
    </sheetView>
  </sheetViews>
  <sheetFormatPr defaultRowHeight="12.5" x14ac:dyDescent="0.25"/>
  <cols>
    <col min="1" max="1" width="15.7265625" customWidth="1"/>
    <col min="2" max="2" width="53.453125" customWidth="1"/>
    <col min="3" max="3" width="11.26953125" customWidth="1"/>
  </cols>
  <sheetData>
    <row r="3" spans="1:3" ht="15.75" customHeight="1" x14ac:dyDescent="0.25"/>
    <row r="5" spans="1:3" hidden="1" x14ac:dyDescent="0.25">
      <c r="A5" t="s">
        <v>64</v>
      </c>
      <c r="B5" t="s">
        <v>65</v>
      </c>
    </row>
    <row r="6" spans="1:3" hidden="1" x14ac:dyDescent="0.25">
      <c r="A6" s="55">
        <v>42339</v>
      </c>
      <c r="B6" t="s">
        <v>75</v>
      </c>
      <c r="C6" t="s">
        <v>191</v>
      </c>
    </row>
    <row r="7" spans="1:3" hidden="1" x14ac:dyDescent="0.25">
      <c r="A7" s="55">
        <v>42522</v>
      </c>
      <c r="B7" t="s">
        <v>189</v>
      </c>
      <c r="C7" t="s">
        <v>190</v>
      </c>
    </row>
    <row r="8" spans="1:3" hidden="1" x14ac:dyDescent="0.25">
      <c r="A8" s="55">
        <v>42948</v>
      </c>
      <c r="B8" s="84" t="s">
        <v>192</v>
      </c>
      <c r="C8" s="84" t="s">
        <v>193</v>
      </c>
    </row>
    <row r="9" spans="1:3" hidden="1" x14ac:dyDescent="0.25">
      <c r="A9" s="55">
        <v>43101</v>
      </c>
      <c r="B9" s="56" t="s">
        <v>205</v>
      </c>
      <c r="C9" s="84" t="s">
        <v>206</v>
      </c>
    </row>
    <row r="10" spans="1:3" hidden="1" x14ac:dyDescent="0.25">
      <c r="A10" s="55">
        <v>43282</v>
      </c>
      <c r="B10" s="84" t="s">
        <v>207</v>
      </c>
      <c r="C10" s="84" t="s">
        <v>208</v>
      </c>
    </row>
    <row r="11" spans="1:3" hidden="1" x14ac:dyDescent="0.25">
      <c r="A11" s="55">
        <v>43466</v>
      </c>
      <c r="B11" t="s">
        <v>209</v>
      </c>
      <c r="C11" s="84" t="s">
        <v>210</v>
      </c>
    </row>
    <row r="12" spans="1:3" hidden="1" x14ac:dyDescent="0.25">
      <c r="A12" s="55">
        <v>43831</v>
      </c>
      <c r="B12" s="84" t="s">
        <v>212</v>
      </c>
      <c r="C12" s="84" t="s">
        <v>211</v>
      </c>
    </row>
    <row r="13" spans="1:3" hidden="1" x14ac:dyDescent="0.25">
      <c r="A13" s="55">
        <v>43831</v>
      </c>
      <c r="B13" s="84" t="s">
        <v>225</v>
      </c>
      <c r="C13" s="84" t="s">
        <v>213</v>
      </c>
    </row>
    <row r="14" spans="1:3" hidden="1" x14ac:dyDescent="0.25">
      <c r="A14" s="55">
        <v>44197</v>
      </c>
      <c r="B14" s="84" t="s">
        <v>212</v>
      </c>
      <c r="C14" s="84" t="s">
        <v>229</v>
      </c>
    </row>
    <row r="15" spans="1:3" hidden="1" x14ac:dyDescent="0.25">
      <c r="A15" s="55">
        <v>44378</v>
      </c>
      <c r="B15" s="84" t="s">
        <v>212</v>
      </c>
      <c r="C15" s="84" t="s">
        <v>230</v>
      </c>
    </row>
    <row r="16" spans="1:3" ht="37.5" hidden="1" x14ac:dyDescent="0.25">
      <c r="A16" s="55">
        <v>44562</v>
      </c>
      <c r="B16" s="93" t="s">
        <v>231</v>
      </c>
      <c r="C16" s="84" t="s">
        <v>232</v>
      </c>
    </row>
    <row r="17" spans="1:3" hidden="1" x14ac:dyDescent="0.25">
      <c r="A17" s="55">
        <v>44720</v>
      </c>
      <c r="B17" t="s">
        <v>233</v>
      </c>
      <c r="C17" s="84" t="s">
        <v>234</v>
      </c>
    </row>
    <row r="18" spans="1:3" hidden="1" x14ac:dyDescent="0.25">
      <c r="A18" s="55">
        <v>44844</v>
      </c>
      <c r="B18" t="s">
        <v>212</v>
      </c>
      <c r="C18" s="84" t="s">
        <v>235</v>
      </c>
    </row>
  </sheetData>
  <sheetProtection algorithmName="SHA-512" hashValue="gP13PJv/WTQCGdArRPncK/btyomk9Un9hDtt5a2DXNKGlgY1t/DF73fHN/VISK4YDmC4k4BwVmWgco9vsoEVlg==" saltValue="jnzn2Zd6LAcNE7D6koWr3w==" spinCount="100000" sheet="1"/>
  <phoneticPr fontId="1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caf600041b5895cf1dc2bdecad897c6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111228701334d912b2ecc02ae36940fc"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8.8"/>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12"/>
          <xsd:enumeration value="MnSP R21.2"/>
          <xsd:enumeration value="MnSP R21.3"/>
          <xsd:enumeration value="MnSP R21.4"/>
          <xsd:enumeration value="MnSP R21.6"/>
          <xsd:enumeration value="MnSP R21.9"/>
          <xsd:enumeration value="MnSP R22.6"/>
          <xsd:enumeration value="MnSP R22.12"/>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R22.6</Category_x002d_Req>
    <Sub_x0020_category_x002d_req_x003a_ xmlns="39dc04e4-1dc7-4207-b25c-d7db9724c689">Frameworks</Sub_x0020_category_x002d_req_x003a_>
    <_dlc_DocId xmlns="0cdeeaad-74a8-4021-893f-c7b31297a14c">S2EJPDAADAY4-1521811817-571</_dlc_DocId>
    <_dlc_DocIdUrl xmlns="0cdeeaad-74a8-4021-893f-c7b31297a14c">
      <Url>https://workplace/cc/MnSPA/_layouts/15/DocIdRedir.aspx?ID=S2EJPDAADAY4-1521811817-571</Url>
      <Description>S2EJPDAADAY4-1521811817-571</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spe:Receivers xmlns:spe="http://schemas.microsoft.com/sharepoint/events"/>
</file>

<file path=customXml/itemProps1.xml><?xml version="1.0" encoding="utf-8"?>
<ds:datastoreItem xmlns:ds="http://schemas.openxmlformats.org/officeDocument/2006/customXml" ds:itemID="{00E238C5-3E63-4018-BECB-9FFC69EA7C3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0C74AE-5527-4B02-BB15-F0991F73F827}">
  <ds:schemaRefs>
    <ds:schemaRef ds:uri="http://schemas.microsoft.com/office/2006/metadata/longProperties"/>
  </ds:schemaRefs>
</ds:datastoreItem>
</file>

<file path=customXml/itemProps3.xml><?xml version="1.0" encoding="utf-8"?>
<ds:datastoreItem xmlns:ds="http://schemas.openxmlformats.org/officeDocument/2006/customXml" ds:itemID="{D9AD3BB0-E285-4074-A218-E72556F0E0DE}">
  <ds:schemaRefs>
    <ds:schemaRef ds:uri="http://schemas.microsoft.com/office/infopath/2007/PartnerControls"/>
    <ds:schemaRef ds:uri="http://purl.org/dc/terms/"/>
    <ds:schemaRef ds:uri="http://schemas.microsoft.com/office/2006/metadata/properties"/>
    <ds:schemaRef ds:uri="http://schemas.microsoft.com/office/2006/documentManagement/types"/>
    <ds:schemaRef ds:uri="0cdeeaad-74a8-4021-893f-c7b31297a14c"/>
    <ds:schemaRef ds:uri="http://schemas.openxmlformats.org/package/2006/metadata/core-properties"/>
    <ds:schemaRef ds:uri="http://purl.org/dc/elements/1.1/"/>
    <ds:schemaRef ds:uri="39dc04e4-1dc7-4207-b25c-d7db9724c689"/>
    <ds:schemaRef ds:uri="http://www.w3.org/XML/1998/namespace"/>
    <ds:schemaRef ds:uri="http://purl.org/dc/dcmitype/"/>
  </ds:schemaRefs>
</ds:datastoreItem>
</file>

<file path=customXml/itemProps4.xml><?xml version="1.0" encoding="utf-8"?>
<ds:datastoreItem xmlns:ds="http://schemas.openxmlformats.org/officeDocument/2006/customXml" ds:itemID="{E074C40C-19C5-4B13-8552-9D6905B78E75}">
  <ds:schemaRefs>
    <ds:schemaRef ds:uri="http://schemas.microsoft.com/sharepoint/v3/contenttype/forms"/>
  </ds:schemaRefs>
</ds:datastoreItem>
</file>

<file path=customXml/itemProps5.xml><?xml version="1.0" encoding="utf-8"?>
<ds:datastoreItem xmlns:ds="http://schemas.openxmlformats.org/officeDocument/2006/customXml" ds:itemID="{84EE1A9A-F574-473C-ABAD-2140C0BF16F5}">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Ind Home Support with Train FW</vt:lpstr>
      <vt:lpstr>Version</vt:lpstr>
      <vt:lpstr>Customization</vt:lpstr>
      <vt:lpstr>DirectStaff</vt:lpstr>
      <vt:lpstr>'Direct Staffing'!Print_Area</vt:lpstr>
      <vt:lpstr>ReliefStaff</vt:lpstr>
      <vt:lpstr>Shared_Staffing_Ratio</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Training 15Min v16</dc:title>
  <dc:creator>pwmfb67</dc:creator>
  <cp:lastModifiedBy>Stemper, Colin</cp:lastModifiedBy>
  <cp:lastPrinted>2013-02-20T16:03:06Z</cp:lastPrinted>
  <dcterms:created xsi:type="dcterms:W3CDTF">2009-10-20T14:58:44Z</dcterms:created>
  <dcterms:modified xsi:type="dcterms:W3CDTF">2022-11-29T16:17:41Z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18500.0000000000</vt:lpwstr>
  </property>
  <property fmtid="{D5CDD505-2E9C-101B-9397-08002B2CF9AE}" pid="7" name="_dlc_DocId">
    <vt:lpwstr>S2EJPDAADAY4-1521811817-571</vt:lpwstr>
  </property>
  <property fmtid="{D5CDD505-2E9C-101B-9397-08002B2CF9AE}" pid="8" name="_dlc_DocIdItemGuid">
    <vt:lpwstr>9a115116-31a4-4a62-afcf-3678afce0568</vt:lpwstr>
  </property>
  <property fmtid="{D5CDD505-2E9C-101B-9397-08002B2CF9AE}" pid="9" name="_dlc_DocIdUrl">
    <vt:lpwstr>https://workplace/cc/MnSPA/_layouts/15/DocIdRedir.aspx?ID=S2EJPDAADAY4-1521811817-571, S2EJPDAADAY4-1521811817-571</vt:lpwstr>
  </property>
</Properties>
</file>