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wcws57\Desktop\Revised Jan 23 FWs\"/>
    </mc:Choice>
  </mc:AlternateContent>
  <bookViews>
    <workbookView xWindow="-22110" yWindow="1170" windowWidth="20100" windowHeight="10920" tabRatio="871"/>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IHS wo Training Rate Framework" sheetId="9" r:id="rId7"/>
    <sheet name="Version" sheetId="12" state="hidden" r:id="rId8"/>
  </sheets>
  <definedNames>
    <definedName name="Budget_Neutrality">'IHS wo Training Rate Framework'!$A$28:$B$30</definedName>
    <definedName name="columntitleregion1.b9.d15.1">'Direct Staffing'!$B$17:$D$20</definedName>
    <definedName name="Customization">'Direct Staffing'!$B$16:$D$20</definedName>
    <definedName name="DirectStaff">'Direct Staffing'!$B$8:$D$10</definedName>
    <definedName name="_xlnm.Print_Area" localSheetId="0">'Direct Staffing'!$A$1:$G$25</definedName>
    <definedName name="Relief_Staff">'Direct Staffing'!$B$22:$E$24</definedName>
    <definedName name="Supervision">'Direct Staffing'!$B$12:$F$14</definedName>
    <definedName name="TotalStaffing">'Direct Staffing'!$B$26:$D$27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6" i="9" l="1"/>
  <c r="B26" i="9"/>
  <c r="D6" i="10"/>
  <c r="D10" i="10" s="1"/>
  <c r="E24" i="10" s="1"/>
  <c r="F14" i="10"/>
  <c r="B7" i="13"/>
  <c r="B19" i="9" s="1"/>
  <c r="B5" i="13"/>
  <c r="F13" i="6"/>
  <c r="B16" i="9" s="1"/>
  <c r="B7" i="9"/>
  <c r="B13" i="9"/>
  <c r="D19" i="3"/>
  <c r="B10" i="9" s="1"/>
  <c r="D19" i="9" l="1"/>
  <c r="B29" i="9"/>
  <c r="B34" i="9"/>
  <c r="B30" i="9"/>
  <c r="B53" i="9"/>
  <c r="D21" i="9"/>
  <c r="D22" i="9" s="1"/>
  <c r="B21" i="9" s="1"/>
  <c r="B37" i="9"/>
  <c r="B45" i="9"/>
  <c r="B42" i="9"/>
  <c r="B57" i="9"/>
  <c r="B33" i="9"/>
  <c r="B41" i="9"/>
  <c r="B49" i="9"/>
  <c r="B46" i="9"/>
  <c r="B54" i="9"/>
  <c r="B23" i="9"/>
  <c r="D26" i="9" s="1"/>
  <c r="D27" i="9" s="1"/>
  <c r="B38" i="9"/>
  <c r="B50" i="9"/>
  <c r="B58" i="9"/>
  <c r="D27" i="10"/>
  <c r="B4" i="9" s="1"/>
  <c r="D4" i="9" s="1"/>
  <c r="D7" i="9" l="1"/>
  <c r="D10" i="9" l="1"/>
  <c r="D13" i="9" l="1"/>
  <c r="E16" i="9" s="1"/>
  <c r="D16" i="9" s="1"/>
</calcChain>
</file>

<file path=xl/sharedStrings.xml><?xml version="1.0" encoding="utf-8"?>
<sst xmlns="http://schemas.openxmlformats.org/spreadsheetml/2006/main" count="353" uniqueCount="250">
  <si>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</si>
  <si>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</si>
  <si>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</si>
  <si>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</si>
  <si>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</si>
  <si>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</si>
  <si>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</si>
  <si>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</si>
  <si>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</si>
  <si>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</si>
  <si>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</si>
  <si>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</si>
  <si>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</si>
  <si>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</si>
  <si>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</si>
  <si>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</si>
  <si>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</si>
  <si>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</si>
  <si>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</si>
  <si>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</si>
  <si>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</si>
  <si>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</si>
  <si>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</si>
  <si>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</si>
  <si>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Total costs for staffing per hour</t>
  </si>
  <si>
    <t>Program Support</t>
  </si>
  <si>
    <t>Program support hourly standard</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</si>
  <si>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</si>
  <si>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</si>
  <si>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</si>
  <si>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</si>
  <si>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</si>
  <si>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</si>
  <si>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</si>
  <si>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</si>
  <si>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</si>
  <si>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</si>
  <si>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</si>
  <si>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Employee Related Expense Description</t>
  </si>
  <si>
    <t>Total Employee Related Expense Percentage</t>
  </si>
  <si>
    <t>Step 1. Add in standard client programming and supports percentage</t>
  </si>
  <si>
    <t>Wage</t>
  </si>
  <si>
    <t>Hour of service</t>
  </si>
  <si>
    <t>Staffing Customization Options</t>
  </si>
  <si>
    <t>Add-on $</t>
  </si>
  <si>
    <t>Add-on Choice</t>
  </si>
  <si>
    <t>Deaf or hard of hearing</t>
  </si>
  <si>
    <t>Dental insurance</t>
  </si>
  <si>
    <t>Percentage of direct care to cover staffing benefits</t>
  </si>
  <si>
    <t>Program Related Expenses</t>
  </si>
  <si>
    <t>Standard General &amp; Administrative Support</t>
  </si>
  <si>
    <t>Step 2.  Add in other program related expenses</t>
  </si>
  <si>
    <t xml:space="preserve">Total </t>
  </si>
  <si>
    <t>Total Program Related Expenses</t>
  </si>
  <si>
    <t>15 Minute Unit Rate</t>
  </si>
  <si>
    <t>No Customization</t>
  </si>
  <si>
    <t>Rate Calculation:</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</si>
  <si>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</si>
  <si>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Step 3. Add utilization expenses</t>
  </si>
  <si>
    <t>Utilization Expenses</t>
  </si>
  <si>
    <t>Direct Supervision</t>
  </si>
  <si>
    <t>Supervision Percent</t>
  </si>
  <si>
    <t>Supervision Amount</t>
  </si>
  <si>
    <t>Hour of Service</t>
  </si>
  <si>
    <t>Total Steps 1, 2 &amp; 3</t>
  </si>
  <si>
    <t>Hourly Rate</t>
  </si>
  <si>
    <t>Budget Neutrality Factor</t>
  </si>
  <si>
    <t>Hourly Budget Neutrality</t>
  </si>
  <si>
    <t>15 Minute Budget Neutrality</t>
  </si>
  <si>
    <t>Date</t>
  </si>
  <si>
    <t>Update</t>
  </si>
  <si>
    <t>Implementation version</t>
  </si>
  <si>
    <t>updated to reflect 4/1/2014 COLA increase of 1%</t>
  </si>
  <si>
    <t>Original Total Hourly Rate</t>
  </si>
  <si>
    <t>4/1/2014 COLA</t>
  </si>
  <si>
    <t>15 Minute Cost of Living Adjustment</t>
  </si>
  <si>
    <t>Post COLA Total Hourly Rate</t>
  </si>
  <si>
    <t>Post COLA Total 15 Minute Rate</t>
  </si>
  <si>
    <t>updated to reflect 7/1/2014 COLA increase of 5%</t>
  </si>
  <si>
    <t>Post 4/1/14 COLA Total Rate</t>
  </si>
  <si>
    <t>7/1/2014 COLA</t>
  </si>
  <si>
    <t>Post 7/1/14 COLA Total Rate</t>
  </si>
  <si>
    <t>7/1/15 COLA increase of 1% added</t>
  </si>
  <si>
    <t>Version 4</t>
  </si>
  <si>
    <t>Version 1</t>
  </si>
  <si>
    <t>Version 2</t>
  </si>
  <si>
    <t>Version 3</t>
  </si>
  <si>
    <t>7/1/2015 COLA</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</si>
  <si>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</si>
  <si>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</si>
  <si>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</si>
  <si>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</si>
  <si>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</si>
  <si>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</si>
  <si>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</si>
  <si>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</si>
  <si>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</si>
  <si>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</si>
  <si>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</si>
  <si>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</si>
  <si>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</si>
  <si>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</si>
  <si>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</si>
  <si>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</si>
  <si>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</si>
  <si>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</si>
  <si>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</si>
  <si>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</si>
  <si>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</si>
  <si>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</si>
  <si>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</si>
  <si>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</si>
  <si>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</si>
  <si>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</si>
  <si>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</si>
  <si>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</si>
  <si>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</si>
  <si>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</si>
  <si>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</si>
  <si>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</si>
  <si>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</si>
  <si>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</si>
  <si>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</si>
  <si>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</si>
  <si>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</si>
  <si>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</si>
  <si>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</si>
  <si>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</si>
  <si>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</si>
  <si>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</si>
  <si>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</si>
  <si>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</si>
  <si>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</si>
  <si>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</si>
  <si>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</si>
  <si>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</si>
  <si>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</si>
  <si>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</si>
  <si>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</si>
  <si>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</si>
  <si>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</si>
  <si>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</si>
  <si>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</si>
  <si>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</si>
  <si>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</si>
  <si>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</si>
  <si>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</si>
  <si>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</si>
  <si>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</si>
  <si>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</si>
  <si>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</si>
  <si>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</si>
  <si>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</si>
  <si>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</si>
  <si>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</si>
  <si>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</si>
  <si>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</si>
  <si>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</si>
  <si>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</si>
  <si>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</si>
  <si>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</si>
  <si>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</si>
  <si>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</si>
  <si>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</si>
  <si>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</si>
  <si>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</si>
  <si>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</si>
  <si>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</si>
  <si>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</si>
  <si>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</si>
  <si>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</si>
  <si>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</si>
  <si>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</si>
  <si>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</si>
  <si>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</si>
  <si>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</si>
  <si>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</si>
  <si>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</si>
  <si>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</si>
  <si>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</si>
  <si>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</si>
  <si>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</si>
  <si>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</si>
  <si>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</si>
  <si>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</si>
  <si>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</si>
  <si>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</si>
  <si>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</si>
  <si>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</si>
  <si>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</si>
  <si>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</si>
  <si>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</si>
  <si>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</si>
  <si>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</si>
  <si>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</si>
  <si>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</si>
  <si>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</si>
  <si>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</si>
  <si>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</si>
  <si>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Hourly Cost of Living Adjustment</t>
  </si>
  <si>
    <t>Version 7</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</si>
  <si>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</si>
  <si>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</si>
  <si>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</si>
  <si>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</si>
  <si>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</si>
  <si>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</si>
  <si>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</si>
  <si>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</si>
  <si>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</si>
  <si>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</si>
  <si>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</si>
  <si>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Unit Rate</t>
  </si>
  <si>
    <t>Remove COLAs</t>
  </si>
  <si>
    <t>Version 9</t>
  </si>
  <si>
    <t>Increase Supervisor Wage</t>
  </si>
  <si>
    <t>Version 10</t>
  </si>
  <si>
    <t>Version 11</t>
  </si>
  <si>
    <t>Hidden Budget Neutrality Factor</t>
  </si>
  <si>
    <t>Version 12</t>
  </si>
  <si>
    <t>updated component values and wages fo 7/1/17 legislation</t>
  </si>
  <si>
    <t>Added Competitive Workforce Factor</t>
  </si>
  <si>
    <t>Step 1. Determine Wage for Direct Care Worker</t>
  </si>
  <si>
    <t>Base hourly wage</t>
  </si>
  <si>
    <t>Competitive Workforce Factor (CWF)</t>
  </si>
  <si>
    <t>Total wage per hour of service</t>
  </si>
  <si>
    <t xml:space="preserve">Step 2. Add wage for individual direct staff </t>
  </si>
  <si>
    <t>Step 3. Add % to cover Supervision</t>
  </si>
  <si>
    <t>Step 4. Add staffing customization option to meet high level needs provided to an individual</t>
  </si>
  <si>
    <t>Step 5.  Add % to cover vacation, sick and training for individual direct staff hours</t>
  </si>
  <si>
    <t>Step 6. Calculate hourly individual staffing</t>
  </si>
  <si>
    <t>FRAMEWORK FOR INDIVIDUAL HOME SUPPORT WITHOUT TRAINING</t>
  </si>
  <si>
    <t>Step 7: Define Nature of Service</t>
  </si>
  <si>
    <t>Staffing Options</t>
  </si>
  <si>
    <t>Face to Face 1:1</t>
  </si>
  <si>
    <t>Face to Face 1:2</t>
  </si>
  <si>
    <t>Remote Support 1:1</t>
  </si>
  <si>
    <t>Nature of Service</t>
  </si>
  <si>
    <t>Adjusted Rate</t>
  </si>
  <si>
    <t>Direct service staff time necessary to support and related to the provision of Individualized Home Supports without Training when not engaged in direct contact with clients.</t>
  </si>
  <si>
    <t>15 Minute Final Unit Rate</t>
  </si>
  <si>
    <t>No change</t>
  </si>
  <si>
    <t>Version 13</t>
  </si>
  <si>
    <t>Version 14</t>
  </si>
  <si>
    <t>CWF Wage</t>
  </si>
  <si>
    <t>New value for direct care staff wage,
supervisor wage,
client programming and support component</t>
  </si>
  <si>
    <t>Version 15</t>
  </si>
  <si>
    <t>Updated RVF</t>
  </si>
  <si>
    <t>Version 16</t>
  </si>
  <si>
    <t>Version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</si>
</sst>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3"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color indexed="9"/>
      <name val="Arial"/>
      <family val="2"/>
    </font>
    <font>
      <b/>
      <sz val="11"/>
      <color rgb="FF000000"/>
      <name val="Calibri"/>
      <family val="2"/>
      <scheme val="minor"/>
    </font>
    <font>
      <sz val="11"/>
      <color rgb="FF000000"/>
      <name val="Calibri"/>
      <family val="2"/>
      <scheme val="minor"/>
    </font>
    <font>
      <sz val="10"/>
      <color theme="1"/>
      <name val="Arial"/>
      <family val="2"/>
    </font>
    <font>
      <sz val="10"/>
      <color theme="0"/>
      <name val="Arial"/>
      <family val="2"/>
    </font>
    <font>
      <sz val="8"/>
      <name val="Arial"/>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theme="0" tint="-0.14999847407452621"/>
        <bgColor indexed="64"/>
      </patternFill>
    </fill>
    <fill>
      <patternFill patternType="solid">
        <fgColor theme="0"/>
        <bgColor indexed="64"/>
      </patternFill>
    </fill>
    <fill>
      <patternFill patternType="solid">
        <fgColor theme="0"/>
        <bgColor indexed="9"/>
      </patternFill>
    </fill>
    <fill>
      <patternFill patternType="solid">
        <fgColor rgb="FFFFFF99"/>
        <bgColor indexed="64"/>
      </patternFill>
    </fill>
    <fill>
      <patternFill patternType="solid">
        <fgColor theme="8"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59">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44" fontId="1" fillId="3" borderId="0" xfId="2" applyFont="1" applyFill="1"/>
    <xf numFmtId="164" fontId="0" fillId="3" borderId="0" xfId="1" applyNumberFormat="1" applyFont="1" applyFill="1"/>
    <xf numFmtId="9" fontId="0" fillId="3" borderId="0" xfId="5" applyFont="1" applyFill="1"/>
    <xf numFmtId="0" fontId="0" fillId="3" borderId="2" xfId="0" applyFill="1" applyBorder="1"/>
    <xf numFmtId="0" fontId="0" fillId="3" borderId="3" xfId="0" applyFill="1" applyBorder="1"/>
    <xf numFmtId="0" fontId="0" fillId="3" borderId="4" xfId="0" applyFill="1" applyBorder="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1" fillId="3" borderId="1" xfId="2" applyFill="1" applyBorder="1"/>
    <xf numFmtId="44" fontId="0" fillId="3" borderId="1" xfId="0" applyNumberFormat="1" applyFill="1" applyBorder="1" applyAlignment="1"/>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44" fontId="0" fillId="3" borderId="0" xfId="0" applyNumberFormat="1" applyFill="1"/>
    <xf numFmtId="0" fontId="0" fillId="3" borderId="1" xfId="0" applyFill="1" applyBorder="1"/>
    <xf numFmtId="0" fontId="3" fillId="3" borderId="1" xfId="0" applyFont="1"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0" fontId="3" fillId="3" borderId="0" xfId="0" applyFont="1" applyFill="1" applyBorder="1" applyAlignment="1">
      <alignment horizontal="left"/>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5" fillId="3" borderId="1" xfId="0" applyFont="1" applyFill="1" applyBorder="1"/>
    <xf numFmtId="44" fontId="1" fillId="3" borderId="1" xfId="2" applyFont="1" applyFill="1" applyBorder="1"/>
    <xf numFmtId="44" fontId="5" fillId="3" borderId="1" xfId="2" applyFont="1" applyFill="1" applyBorder="1" applyAlignment="1">
      <alignment horizontal="right"/>
    </xf>
    <xf numFmtId="10" fontId="1" fillId="3" borderId="5" xfId="5" applyNumberFormat="1" applyFill="1" applyBorder="1" applyAlignment="1"/>
    <xf numFmtId="165" fontId="3" fillId="3" borderId="1" xfId="5" applyNumberFormat="1" applyFont="1" applyFill="1" applyBorder="1" applyAlignment="1"/>
    <xf numFmtId="10" fontId="3" fillId="3" borderId="1" xfId="0" applyNumberFormat="1" applyFont="1" applyFill="1" applyBorder="1"/>
    <xf numFmtId="165" fontId="5" fillId="3" borderId="1" xfId="2" applyNumberFormat="1" applyFont="1" applyFill="1" applyBorder="1" applyAlignment="1">
      <alignment vertical="top"/>
    </xf>
    <xf numFmtId="10" fontId="5" fillId="3" borderId="1" xfId="0" applyNumberFormat="1" applyFont="1" applyFill="1" applyBorder="1"/>
    <xf numFmtId="0" fontId="7" fillId="3" borderId="0" xfId="0" applyFont="1" applyFill="1"/>
    <xf numFmtId="165" fontId="3" fillId="3" borderId="0" xfId="0" applyNumberFormat="1" applyFont="1" applyFill="1" applyBorder="1"/>
    <xf numFmtId="165" fontId="1" fillId="3" borderId="1" xfId="0" applyNumberFormat="1" applyFont="1" applyFill="1" applyBorder="1"/>
    <xf numFmtId="0" fontId="1" fillId="3" borderId="0" xfId="0" applyFont="1" applyFill="1" applyBorder="1" applyAlignment="1">
      <alignment horizontal="left"/>
    </xf>
    <xf numFmtId="0" fontId="1" fillId="3" borderId="5" xfId="0" applyFont="1" applyFill="1" applyBorder="1" applyAlignment="1"/>
    <xf numFmtId="10" fontId="0" fillId="3" borderId="1" xfId="5" applyNumberFormat="1" applyFont="1" applyFill="1" applyBorder="1"/>
    <xf numFmtId="10" fontId="5" fillId="3" borderId="1" xfId="5" applyNumberFormat="1" applyFont="1" applyFill="1" applyBorder="1" applyAlignment="1">
      <alignment vertical="top"/>
    </xf>
    <xf numFmtId="44" fontId="1" fillId="3" borderId="1" xfId="0" applyNumberFormat="1" applyFont="1" applyFill="1" applyBorder="1"/>
    <xf numFmtId="0" fontId="5" fillId="0" borderId="1" xfId="0" applyFont="1" applyFill="1" applyBorder="1"/>
    <xf numFmtId="44" fontId="5" fillId="0" borderId="1" xfId="2" applyFont="1" applyFill="1" applyBorder="1" applyAlignment="1">
      <alignment horizontal="right"/>
    </xf>
    <xf numFmtId="0" fontId="1" fillId="3" borderId="1" xfId="0" applyFont="1" applyFill="1" applyBorder="1"/>
    <xf numFmtId="9" fontId="1" fillId="3" borderId="1" xfId="5" applyFill="1" applyBorder="1"/>
    <xf numFmtId="44" fontId="0" fillId="3" borderId="1" xfId="0" applyNumberFormat="1" applyFill="1" applyBorder="1"/>
    <xf numFmtId="14" fontId="0" fillId="0" borderId="0" xfId="0" applyNumberFormat="1"/>
    <xf numFmtId="0" fontId="0" fillId="0" borderId="0" xfId="0" applyAlignment="1">
      <alignment wrapText="1"/>
    </xf>
    <xf numFmtId="0" fontId="1" fillId="3" borderId="0" xfId="0" applyFont="1" applyFill="1"/>
    <xf numFmtId="0" fontId="0" fillId="0" borderId="0" xfId="0" applyAlignment="1">
      <alignment horizontal="left"/>
    </xf>
    <xf numFmtId="0" fontId="1" fillId="2" borderId="5" xfId="0" applyFont="1" applyFill="1" applyBorder="1" applyAlignment="1"/>
    <xf numFmtId="0" fontId="8" fillId="5" borderId="16" xfId="0" applyFont="1" applyFill="1" applyBorder="1" applyAlignment="1">
      <alignment vertical="center"/>
    </xf>
    <xf numFmtId="0" fontId="8" fillId="5" borderId="16" xfId="0" applyFont="1" applyFill="1" applyBorder="1" applyAlignment="1">
      <alignment horizontal="left" vertical="center"/>
    </xf>
    <xf numFmtId="0" fontId="9" fillId="6" borderId="16" xfId="0" applyFont="1" applyFill="1" applyBorder="1" applyAlignment="1">
      <alignment vertical="center"/>
    </xf>
    <xf numFmtId="0" fontId="9" fillId="6" borderId="16" xfId="0" quotePrefix="1" applyFont="1" applyFill="1" applyBorder="1" applyAlignment="1">
      <alignment horizontal="left" vertical="center"/>
    </xf>
    <xf numFmtId="0" fontId="9" fillId="0" borderId="16" xfId="0" applyFont="1" applyBorder="1" applyAlignment="1">
      <alignment vertical="center"/>
    </xf>
    <xf numFmtId="0" fontId="0" fillId="0" borderId="16" xfId="0" applyFont="1" applyBorder="1" applyAlignment="1">
      <alignment vertical="top"/>
    </xf>
    <xf numFmtId="0" fontId="1" fillId="3" borderId="0" xfId="0" applyFont="1" applyFill="1" applyBorder="1" applyAlignment="1"/>
    <xf numFmtId="10" fontId="5" fillId="3" borderId="0" xfId="5" applyNumberFormat="1" applyFont="1" applyFill="1" applyBorder="1" applyAlignment="1">
      <alignment vertical="top"/>
    </xf>
    <xf numFmtId="0" fontId="3" fillId="4" borderId="0" xfId="0" applyFont="1" applyFill="1"/>
    <xf numFmtId="165" fontId="1" fillId="0" borderId="0" xfId="5" applyNumberFormat="1" applyFont="1" applyFill="1" applyProtection="1"/>
    <xf numFmtId="44" fontId="10" fillId="4" borderId="0" xfId="0" applyNumberFormat="1" applyFont="1" applyFill="1"/>
    <xf numFmtId="0" fontId="0" fillId="4" borderId="0" xfId="0" applyFill="1"/>
    <xf numFmtId="0" fontId="1" fillId="4" borderId="1" xfId="0" applyFont="1" applyFill="1" applyBorder="1"/>
    <xf numFmtId="10" fontId="1" fillId="7" borderId="1" xfId="5" applyNumberFormat="1" applyFont="1" applyFill="1" applyBorder="1"/>
    <xf numFmtId="44" fontId="10" fillId="7" borderId="0" xfId="2" applyFont="1" applyFill="1" applyAlignment="1">
      <alignment horizontal="right"/>
    </xf>
    <xf numFmtId="44" fontId="0" fillId="0" borderId="1" xfId="2" applyFont="1" applyFill="1" applyBorder="1" applyProtection="1"/>
    <xf numFmtId="165" fontId="3" fillId="0" borderId="0" xfId="5" applyNumberFormat="1" applyFont="1" applyFill="1" applyProtection="1"/>
    <xf numFmtId="0" fontId="11" fillId="3" borderId="0" xfId="0" applyFont="1" applyFill="1"/>
    <xf numFmtId="44" fontId="1" fillId="8" borderId="7" xfId="2" applyFont="1" applyFill="1" applyBorder="1" applyAlignment="1" applyProtection="1">
      <alignment vertical="top"/>
      <protection locked="0"/>
    </xf>
    <xf numFmtId="44" fontId="1" fillId="8" borderId="8" xfId="2" applyFont="1" applyFill="1" applyBorder="1" applyAlignment="1" applyProtection="1">
      <alignment vertical="top"/>
    </xf>
    <xf numFmtId="44" fontId="1" fillId="8" borderId="9" xfId="2" applyFont="1" applyFill="1" applyBorder="1" applyAlignment="1" applyProtection="1">
      <alignment vertical="top"/>
    </xf>
    <xf numFmtId="0" fontId="1" fillId="0" borderId="0" xfId="0" applyFont="1" applyAlignment="1">
      <alignment wrapText="1"/>
    </xf>
    <xf numFmtId="0" fontId="1" fillId="0" borderId="0" xfId="0" applyFont="1"/>
    <xf numFmtId="0" fontId="9" fillId="0" borderId="17" xfId="0" applyFont="1" applyBorder="1" applyAlignment="1">
      <alignment vertical="center"/>
    </xf>
    <xf numFmtId="0" fontId="0" fillId="0" borderId="17" xfId="0" applyFont="1" applyBorder="1" applyAlignment="1">
      <alignment vertical="top"/>
    </xf>
    <xf numFmtId="0" fontId="9" fillId="0" borderId="1" xfId="0" applyFont="1" applyBorder="1" applyAlignment="1">
      <alignment vertical="center"/>
    </xf>
    <xf numFmtId="0" fontId="0" fillId="0" borderId="1" xfId="0" applyFont="1" applyBorder="1" applyAlignment="1">
      <alignment vertical="top"/>
    </xf>
    <xf numFmtId="0" fontId="0" fillId="6" borderId="1" xfId="0" applyFill="1" applyBorder="1"/>
    <xf numFmtId="0" fontId="0" fillId="0" borderId="1" xfId="0" applyBorder="1"/>
    <xf numFmtId="0" fontId="3" fillId="3" borderId="0" xfId="0" applyFont="1" applyFill="1" applyProtection="1">
      <protection hidden="1"/>
    </xf>
    <xf numFmtId="165" fontId="1" fillId="0" borderId="0" xfId="5" applyNumberFormat="1" applyFont="1" applyFill="1" applyProtection="1">
      <protection hidden="1"/>
    </xf>
    <xf numFmtId="0" fontId="0" fillId="3" borderId="0" xfId="0" applyFill="1" applyProtection="1">
      <protection hidden="1"/>
    </xf>
    <xf numFmtId="0" fontId="1" fillId="3" borderId="1" xfId="0" applyFont="1" applyFill="1" applyBorder="1" applyProtection="1">
      <protection hidden="1"/>
    </xf>
    <xf numFmtId="44" fontId="0" fillId="0" borderId="1" xfId="2" applyFont="1" applyFill="1" applyBorder="1" applyProtection="1">
      <protection hidden="1"/>
    </xf>
    <xf numFmtId="0" fontId="4" fillId="3" borderId="0" xfId="0" applyFont="1" applyFill="1" applyAlignment="1">
      <alignment horizontal="left"/>
    </xf>
    <xf numFmtId="0" fontId="3" fillId="3" borderId="0" xfId="4" applyFont="1" applyFill="1"/>
    <xf numFmtId="0" fontId="1" fillId="6" borderId="5" xfId="4" applyFont="1" applyFill="1" applyBorder="1" applyAlignment="1">
      <alignment horizontal="left"/>
    </xf>
    <xf numFmtId="0" fontId="1" fillId="6" borderId="10" xfId="4" applyFont="1" applyFill="1" applyBorder="1" applyAlignment="1">
      <alignment horizontal="left"/>
    </xf>
    <xf numFmtId="10" fontId="1" fillId="3" borderId="1" xfId="5" applyNumberFormat="1" applyFont="1" applyFill="1" applyBorder="1"/>
    <xf numFmtId="44" fontId="0" fillId="8" borderId="1" xfId="0" applyNumberFormat="1" applyFill="1" applyBorder="1" applyAlignment="1" applyProtection="1">
      <protection locked="0"/>
    </xf>
    <xf numFmtId="0" fontId="3" fillId="3" borderId="0" xfId="0" applyFont="1" applyFill="1" applyBorder="1"/>
    <xf numFmtId="44" fontId="1" fillId="3" borderId="0" xfId="0" applyNumberFormat="1" applyFont="1" applyFill="1" applyBorder="1"/>
    <xf numFmtId="44" fontId="0" fillId="0" borderId="1" xfId="2" applyNumberFormat="1" applyFont="1" applyFill="1" applyBorder="1" applyProtection="1"/>
    <xf numFmtId="44" fontId="1" fillId="3" borderId="0" xfId="0" applyNumberFormat="1" applyFont="1" applyFill="1"/>
    <xf numFmtId="44" fontId="1" fillId="4" borderId="0" xfId="0" applyNumberFormat="1" applyFont="1" applyFill="1"/>
    <xf numFmtId="44" fontId="1" fillId="7" borderId="0" xfId="2" applyFont="1" applyFill="1"/>
    <xf numFmtId="0" fontId="1" fillId="3" borderId="0" xfId="0" applyFont="1" applyFill="1" applyProtection="1">
      <protection hidden="1"/>
    </xf>
    <xf numFmtId="44" fontId="11" fillId="3" borderId="0" xfId="0" applyNumberFormat="1" applyFont="1" applyFill="1"/>
    <xf numFmtId="0" fontId="11" fillId="3" borderId="0" xfId="0" applyFont="1" applyFill="1" applyProtection="1">
      <protection hidden="1"/>
    </xf>
    <xf numFmtId="0" fontId="1" fillId="4" borderId="0" xfId="0" applyFont="1" applyFill="1"/>
    <xf numFmtId="165" fontId="1" fillId="4" borderId="0" xfId="0" applyNumberFormat="1" applyFont="1" applyFill="1"/>
    <xf numFmtId="44" fontId="1" fillId="0" borderId="1" xfId="2" applyFont="1" applyFill="1" applyBorder="1" applyAlignment="1" applyProtection="1">
      <alignment horizontal="right" vertical="top"/>
    </xf>
    <xf numFmtId="44" fontId="1" fillId="0" borderId="1" xfId="3" applyNumberFormat="1" applyFont="1" applyFill="1" applyBorder="1"/>
    <xf numFmtId="44" fontId="1" fillId="0" borderId="1" xfId="2" applyFont="1" applyFill="1" applyBorder="1" applyAlignment="1">
      <alignment horizontal="right" vertical="top"/>
    </xf>
    <xf numFmtId="44" fontId="1" fillId="0" borderId="5" xfId="2" applyFill="1" applyBorder="1" applyAlignment="1"/>
    <xf numFmtId="10" fontId="0" fillId="0" borderId="1" xfId="5" applyNumberFormat="1" applyFont="1" applyFill="1" applyBorder="1" applyAlignment="1">
      <alignment horizontal="right" vertical="top"/>
    </xf>
    <xf numFmtId="44" fontId="5" fillId="0" borderId="1" xfId="2" applyFont="1" applyFill="1" applyBorder="1"/>
    <xf numFmtId="10" fontId="0" fillId="0" borderId="1" xfId="0" applyNumberFormat="1" applyFill="1" applyBorder="1"/>
    <xf numFmtId="166" fontId="0" fillId="9" borderId="16" xfId="0" applyNumberFormat="1" applyFill="1" applyBorder="1"/>
    <xf numFmtId="166" fontId="0" fillId="9" borderId="17" xfId="0" applyNumberFormat="1" applyFill="1" applyBorder="1"/>
    <xf numFmtId="166" fontId="0" fillId="9" borderId="1" xfId="0" applyNumberFormat="1" applyFill="1" applyBorder="1"/>
    <xf numFmtId="0" fontId="0" fillId="9" borderId="1" xfId="0" applyFill="1" applyBorder="1"/>
    <xf numFmtId="0" fontId="1" fillId="2" borderId="5" xfId="0" applyFont="1" applyFill="1" applyBorder="1" applyAlignment="1">
      <alignment horizontal="left"/>
    </xf>
    <xf numFmtId="0" fontId="0" fillId="2" borderId="10" xfId="0" applyFill="1" applyBorder="1" applyAlignment="1">
      <alignment horizontal="left"/>
    </xf>
    <xf numFmtId="9" fontId="1" fillId="3" borderId="5" xfId="5" applyFont="1" applyFill="1" applyBorder="1" applyAlignment="1">
      <alignment horizontal="left"/>
    </xf>
    <xf numFmtId="9" fontId="1" fillId="3" borderId="6" xfId="5" applyFont="1" applyFill="1" applyBorder="1" applyAlignment="1">
      <alignment horizontal="left"/>
    </xf>
    <xf numFmtId="0" fontId="0" fillId="2" borderId="5" xfId="0" applyFill="1" applyBorder="1" applyAlignment="1">
      <alignment horizontal="left"/>
    </xf>
    <xf numFmtId="0" fontId="4" fillId="3" borderId="0" xfId="0" applyFont="1" applyFill="1" applyAlignment="1">
      <alignment horizontal="left"/>
    </xf>
    <xf numFmtId="0" fontId="3" fillId="3" borderId="0" xfId="0" applyFont="1" applyFill="1" applyAlignment="1">
      <alignment horizontal="left"/>
    </xf>
    <xf numFmtId="0" fontId="0" fillId="2" borderId="1" xfId="0" applyFill="1" applyBorder="1" applyAlignment="1">
      <alignment horizontal="left"/>
    </xf>
    <xf numFmtId="0" fontId="0" fillId="3" borderId="1" xfId="0" applyFill="1" applyBorder="1" applyAlignment="1">
      <alignment horizontal="left"/>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10" xfId="0" applyFill="1" applyBorder="1" applyAlignment="1">
      <alignment horizontal="left" wrapText="1"/>
    </xf>
    <xf numFmtId="0" fontId="3" fillId="3" borderId="5" xfId="0" applyFont="1" applyFill="1" applyBorder="1" applyAlignment="1">
      <alignment horizontal="left"/>
    </xf>
    <xf numFmtId="0" fontId="3" fillId="3" borderId="10" xfId="0" applyFont="1" applyFill="1" applyBorder="1" applyAlignment="1">
      <alignment horizontal="left"/>
    </xf>
    <xf numFmtId="0" fontId="1" fillId="3" borderId="11" xfId="0" applyFont="1"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5" applyNumberFormat="1" applyFont="1" applyFill="1" applyBorder="1" applyAlignment="1">
      <alignment horizontal="right" vertical="top"/>
    </xf>
    <xf numFmtId="10" fontId="0" fillId="3" borderId="8" xfId="5" applyNumberFormat="1" applyFont="1" applyFill="1" applyBorder="1" applyAlignment="1">
      <alignment horizontal="right" vertical="top"/>
    </xf>
    <xf numFmtId="10" fontId="0" fillId="3" borderId="9" xfId="5"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10" xfId="0" applyBorder="1"/>
    <xf numFmtId="0" fontId="1" fillId="3" borderId="1"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1" fillId="3" borderId="10" xfId="0" applyFont="1" applyFill="1" applyBorder="1" applyAlignment="1">
      <alignment horizontal="left"/>
    </xf>
    <xf numFmtId="0" fontId="1" fillId="8" borderId="5" xfId="0" applyFont="1" applyFill="1" applyBorder="1" applyAlignment="1" applyProtection="1">
      <alignment horizontal="center"/>
      <protection locked="0"/>
    </xf>
    <xf numFmtId="0" fontId="1" fillId="8" borderId="6" xfId="0" applyFont="1" applyFill="1" applyBorder="1" applyAlignment="1" applyProtection="1">
      <alignment horizontal="center"/>
      <protection locked="0"/>
    </xf>
    <xf numFmtId="0" fontId="1" fillId="8" borderId="10" xfId="0" applyFont="1" applyFill="1" applyBorder="1" applyAlignment="1" applyProtection="1">
      <alignment horizontal="center"/>
      <protection locked="0"/>
    </xf>
    <xf numFmtId="0" fontId="1" fillId="6" borderId="5" xfId="0" applyFont="1" applyFill="1" applyBorder="1" applyAlignment="1">
      <alignment horizontal="center"/>
    </xf>
    <xf numFmtId="0" fontId="1" fillId="6" borderId="6" xfId="0" applyFont="1" applyFill="1" applyBorder="1" applyAlignment="1">
      <alignment horizontal="center"/>
    </xf>
    <xf numFmtId="0" fontId="1" fillId="6" borderId="10" xfId="0" applyFont="1" applyFill="1" applyBorder="1" applyAlignment="1">
      <alignment horizontal="center"/>
    </xf>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tabSelected="1" zoomScale="107" zoomScaleNormal="107" workbookViewId="0">
      <selection activeCell="F9" sqref="F9"/>
    </sheetView>
  </sheetViews>
  <sheetFormatPr defaultColWidth="9.1796875" defaultRowHeight="12.5" x14ac:dyDescent="0.25"/>
  <cols>
    <col min="1" max="1" width="1.1796875" style="3" customWidth="1"/>
    <col min="2" max="2" width="25.26953125" style="3" customWidth="1"/>
    <col min="3" max="3" width="11.1796875" style="6" customWidth="1"/>
    <col min="4" max="4" width="16.453125" style="6" customWidth="1"/>
    <col min="5" max="5" width="14.81640625" style="9" customWidth="1"/>
    <col min="6" max="6" width="17.81640625" style="9" bestFit="1" customWidth="1"/>
    <col min="7" max="7" width="15.453125" style="6" customWidth="1"/>
    <col min="8" max="8" width="16.26953125" style="3" hidden="1" customWidth="1"/>
    <col min="9" max="10" width="9.1796875" style="3" hidden="1" customWidth="1"/>
    <col min="11" max="16384" width="9.1796875" style="3"/>
  </cols>
  <sheetData>
    <row r="1" spans="1:9" ht="15" customHeight="1" x14ac:dyDescent="0.35">
      <c r="A1" s="128" t="s">
        <v>12</v>
      </c>
      <c r="B1" s="128"/>
      <c r="C1" s="22"/>
      <c r="D1" s="22"/>
      <c r="E1" s="22"/>
      <c r="F1" s="22"/>
      <c r="G1" s="22"/>
      <c r="H1" s="22"/>
      <c r="I1" s="22"/>
    </row>
    <row r="2" spans="1:9" ht="15.65" customHeight="1" x14ac:dyDescent="0.35">
      <c r="A2" s="95"/>
      <c r="B2" s="95"/>
      <c r="C2" s="22"/>
      <c r="D2" s="22"/>
      <c r="E2" s="22"/>
      <c r="F2" s="22"/>
      <c r="G2" s="22"/>
      <c r="H2" s="22"/>
      <c r="I2" s="22"/>
    </row>
    <row r="3" spans="1:9" ht="15.65" customHeight="1" x14ac:dyDescent="0.35">
      <c r="A3" s="95"/>
      <c r="B3" s="96" t="s">
        <v>222</v>
      </c>
      <c r="C3" s="22"/>
      <c r="D3" s="22"/>
      <c r="E3" s="22"/>
      <c r="F3" s="22"/>
      <c r="G3" s="22"/>
      <c r="H3" s="22"/>
      <c r="I3" s="22"/>
    </row>
    <row r="4" spans="1:9" ht="15" customHeight="1" x14ac:dyDescent="0.35">
      <c r="A4" s="95"/>
      <c r="B4" s="97" t="s">
        <v>223</v>
      </c>
      <c r="C4" s="98"/>
      <c r="D4" s="112">
        <v>15.16</v>
      </c>
      <c r="E4" s="22"/>
      <c r="F4" s="22"/>
      <c r="G4" s="22"/>
      <c r="H4" s="22"/>
      <c r="I4" s="22"/>
    </row>
    <row r="5" spans="1:9" x14ac:dyDescent="0.25">
      <c r="A5" s="22"/>
      <c r="B5" s="97" t="s">
        <v>224</v>
      </c>
      <c r="C5" s="98"/>
      <c r="D5" s="99">
        <v>4.7E-2</v>
      </c>
      <c r="E5" s="22"/>
      <c r="F5" s="22"/>
      <c r="G5" s="22"/>
      <c r="H5" s="22"/>
      <c r="I5" s="22"/>
    </row>
    <row r="6" spans="1:9" x14ac:dyDescent="0.25">
      <c r="A6" s="22"/>
      <c r="B6" s="97" t="s">
        <v>225</v>
      </c>
      <c r="C6" s="98"/>
      <c r="D6" s="113">
        <f>ROUND(D4*D5+D4,2)</f>
        <v>15.87</v>
      </c>
      <c r="E6" s="22"/>
      <c r="F6" s="22"/>
      <c r="G6" s="22"/>
      <c r="H6" s="22"/>
      <c r="I6" s="22"/>
    </row>
    <row r="7" spans="1:9" ht="13" x14ac:dyDescent="0.3">
      <c r="A7" s="129"/>
      <c r="B7" s="129"/>
      <c r="C7" s="22"/>
      <c r="D7" s="22"/>
      <c r="E7" s="22"/>
      <c r="F7" s="22"/>
      <c r="G7" s="22"/>
      <c r="H7" s="22"/>
      <c r="I7" s="22"/>
    </row>
    <row r="8" spans="1:9" ht="13" x14ac:dyDescent="0.3">
      <c r="B8" s="7" t="s">
        <v>226</v>
      </c>
      <c r="C8" s="7"/>
      <c r="D8" s="8"/>
      <c r="E8" s="22"/>
      <c r="F8" s="22"/>
      <c r="G8" s="22"/>
      <c r="H8" s="22"/>
      <c r="I8" s="22"/>
    </row>
    <row r="9" spans="1:9" x14ac:dyDescent="0.25">
      <c r="B9" s="130" t="s">
        <v>0</v>
      </c>
      <c r="C9" s="130"/>
      <c r="D9" s="5" t="s">
        <v>244</v>
      </c>
      <c r="E9" s="22"/>
      <c r="F9" s="22"/>
      <c r="G9" s="22"/>
      <c r="H9" s="22"/>
      <c r="I9" s="22"/>
    </row>
    <row r="10" spans="1:9" x14ac:dyDescent="0.25">
      <c r="B10" s="131" t="s">
        <v>42</v>
      </c>
      <c r="C10" s="131"/>
      <c r="D10" s="114">
        <f>D6</f>
        <v>15.87</v>
      </c>
      <c r="E10" s="22"/>
      <c r="F10" s="22"/>
      <c r="G10" s="22"/>
      <c r="H10" s="22"/>
      <c r="I10" s="22"/>
    </row>
    <row r="11" spans="1:9" x14ac:dyDescent="0.25">
      <c r="B11" s="29"/>
      <c r="C11" s="29"/>
      <c r="D11" s="30"/>
      <c r="E11" s="22"/>
      <c r="F11" s="22"/>
      <c r="G11" s="22"/>
      <c r="H11" s="22"/>
      <c r="I11" s="22"/>
    </row>
    <row r="12" spans="1:9" ht="13" x14ac:dyDescent="0.3">
      <c r="A12" s="22"/>
      <c r="B12" s="7" t="s">
        <v>227</v>
      </c>
      <c r="C12" s="22"/>
      <c r="D12" s="22"/>
      <c r="E12" s="22"/>
      <c r="F12" s="22"/>
      <c r="G12" s="22"/>
      <c r="H12" s="22"/>
      <c r="I12" s="22"/>
    </row>
    <row r="13" spans="1:9" x14ac:dyDescent="0.25">
      <c r="A13" s="22"/>
      <c r="B13" s="14" t="s">
        <v>60</v>
      </c>
      <c r="C13" s="15"/>
      <c r="D13" s="15" t="s">
        <v>41</v>
      </c>
      <c r="E13" s="1" t="s">
        <v>61</v>
      </c>
      <c r="F13" s="1" t="s">
        <v>62</v>
      </c>
      <c r="G13" s="22"/>
      <c r="H13" s="22"/>
      <c r="I13" s="22"/>
    </row>
    <row r="14" spans="1:9" x14ac:dyDescent="0.25">
      <c r="A14" s="22"/>
      <c r="B14" s="125" t="s">
        <v>63</v>
      </c>
      <c r="C14" s="126"/>
      <c r="D14" s="115">
        <v>21.13</v>
      </c>
      <c r="E14" s="54">
        <v>0.11</v>
      </c>
      <c r="F14" s="20">
        <f>D14*E14</f>
        <v>2.3243</v>
      </c>
      <c r="G14" s="22"/>
      <c r="H14" s="22"/>
      <c r="I14" s="22"/>
    </row>
    <row r="15" spans="1:9" x14ac:dyDescent="0.25">
      <c r="A15" s="22"/>
      <c r="B15" s="22"/>
      <c r="C15" s="22"/>
      <c r="D15" s="22"/>
      <c r="E15" s="22"/>
      <c r="F15" s="22"/>
      <c r="G15" s="22"/>
      <c r="H15" s="22"/>
      <c r="I15" s="22"/>
    </row>
    <row r="16" spans="1:9" ht="13" x14ac:dyDescent="0.3">
      <c r="B16" s="32" t="s">
        <v>228</v>
      </c>
      <c r="C16" s="29"/>
      <c r="D16" s="30"/>
      <c r="E16" s="31"/>
      <c r="F16" s="22"/>
      <c r="G16" s="22"/>
      <c r="H16" s="22"/>
      <c r="I16" s="22"/>
    </row>
    <row r="17" spans="1:9" ht="25" x14ac:dyDescent="0.25">
      <c r="B17" s="33" t="s">
        <v>43</v>
      </c>
      <c r="C17" s="5" t="s">
        <v>44</v>
      </c>
      <c r="D17" s="34" t="s">
        <v>45</v>
      </c>
      <c r="E17" s="22"/>
      <c r="F17" s="22"/>
      <c r="G17" s="22"/>
      <c r="H17" s="22"/>
      <c r="I17" s="22"/>
    </row>
    <row r="18" spans="1:9" x14ac:dyDescent="0.25">
      <c r="A18" s="22"/>
      <c r="B18" s="53" t="s">
        <v>55</v>
      </c>
      <c r="C18" s="36">
        <v>0</v>
      </c>
      <c r="D18" s="79">
        <v>0</v>
      </c>
      <c r="E18" s="22"/>
      <c r="F18" s="22"/>
      <c r="G18" s="22"/>
      <c r="H18" s="22"/>
      <c r="I18" s="22"/>
    </row>
    <row r="19" spans="1:9" x14ac:dyDescent="0.25">
      <c r="A19" s="22"/>
      <c r="B19" s="35" t="s">
        <v>46</v>
      </c>
      <c r="C19" s="37">
        <v>2.5</v>
      </c>
      <c r="D19" s="80"/>
      <c r="E19" s="22"/>
      <c r="F19" s="22"/>
      <c r="G19" s="22"/>
      <c r="H19" s="22"/>
      <c r="I19" s="22"/>
    </row>
    <row r="20" spans="1:9" x14ac:dyDescent="0.25">
      <c r="B20" s="51"/>
      <c r="C20" s="52"/>
      <c r="D20" s="81"/>
      <c r="E20" s="22"/>
      <c r="F20" s="22"/>
      <c r="G20" s="22"/>
      <c r="H20" s="22"/>
      <c r="I20" s="22"/>
    </row>
    <row r="21" spans="1:9" x14ac:dyDescent="0.25">
      <c r="A21" s="22"/>
      <c r="B21" s="22"/>
      <c r="C21" s="22"/>
      <c r="D21" s="22"/>
      <c r="E21" s="22"/>
      <c r="F21" s="22"/>
      <c r="G21" s="22"/>
      <c r="H21" s="22"/>
      <c r="I21" s="22"/>
    </row>
    <row r="22" spans="1:9" ht="13" x14ac:dyDescent="0.3">
      <c r="B22" s="7" t="s">
        <v>229</v>
      </c>
      <c r="C22" s="3"/>
      <c r="D22" s="3"/>
      <c r="E22" s="3"/>
      <c r="F22" s="22"/>
      <c r="G22" s="22"/>
      <c r="H22" s="22"/>
      <c r="I22" s="22"/>
    </row>
    <row r="23" spans="1:9" x14ac:dyDescent="0.25">
      <c r="A23" s="22"/>
      <c r="B23" s="14" t="s">
        <v>48</v>
      </c>
      <c r="C23" s="15"/>
      <c r="D23" s="15"/>
      <c r="E23" s="1" t="s">
        <v>11</v>
      </c>
      <c r="F23" s="22"/>
      <c r="G23" s="22"/>
      <c r="H23" s="22"/>
      <c r="I23" s="22"/>
    </row>
    <row r="24" spans="1:9" x14ac:dyDescent="0.25">
      <c r="B24" s="125" t="s">
        <v>22</v>
      </c>
      <c r="C24" s="126"/>
      <c r="D24" s="38">
        <v>8.7099999999999997E-2</v>
      </c>
      <c r="E24" s="20">
        <f>(D10+F14+D18)*D24</f>
        <v>1.5847235299999998</v>
      </c>
      <c r="F24" s="22"/>
      <c r="G24" s="22"/>
      <c r="H24" s="22"/>
      <c r="I24" s="22"/>
    </row>
    <row r="25" spans="1:9" x14ac:dyDescent="0.25">
      <c r="A25" s="22"/>
      <c r="B25" s="22"/>
      <c r="C25" s="22"/>
      <c r="D25" s="22"/>
      <c r="E25" s="22"/>
      <c r="F25" s="22"/>
      <c r="G25" s="22"/>
      <c r="H25" s="22"/>
      <c r="I25" s="22"/>
    </row>
    <row r="26" spans="1:9" ht="13" x14ac:dyDescent="0.3">
      <c r="A26" s="22"/>
      <c r="B26" s="7" t="s">
        <v>230</v>
      </c>
      <c r="C26" s="3"/>
      <c r="D26" s="3"/>
      <c r="E26" s="22"/>
      <c r="F26" s="22"/>
      <c r="G26" s="22"/>
      <c r="H26" s="22"/>
      <c r="I26" s="22"/>
    </row>
    <row r="27" spans="1:9" x14ac:dyDescent="0.25">
      <c r="A27" s="22"/>
      <c r="B27" s="127" t="s">
        <v>17</v>
      </c>
      <c r="C27" s="124"/>
      <c r="D27" s="21">
        <f>D10+F14+D18+E24</f>
        <v>19.779023529999996</v>
      </c>
      <c r="E27" s="22"/>
      <c r="F27" s="22"/>
      <c r="G27" s="22"/>
      <c r="H27" s="22"/>
      <c r="I27" s="22"/>
    </row>
    <row r="28" spans="1:9" x14ac:dyDescent="0.25">
      <c r="A28" s="22"/>
      <c r="B28" s="22"/>
      <c r="C28" s="22"/>
      <c r="D28" s="22"/>
      <c r="E28" s="22"/>
      <c r="F28" s="22"/>
      <c r="G28" s="22"/>
      <c r="H28" s="22"/>
      <c r="I28" s="22"/>
    </row>
    <row r="29" spans="1:9" ht="13" x14ac:dyDescent="0.3">
      <c r="A29" s="22"/>
      <c r="B29" s="7" t="s">
        <v>232</v>
      </c>
      <c r="C29" s="3"/>
      <c r="D29" s="3"/>
      <c r="E29" s="22"/>
      <c r="F29" s="22"/>
      <c r="G29" s="22"/>
      <c r="H29" s="22"/>
      <c r="I29" s="22"/>
    </row>
    <row r="30" spans="1:9" x14ac:dyDescent="0.25">
      <c r="B30" s="123" t="s">
        <v>233</v>
      </c>
      <c r="C30" s="124"/>
      <c r="D30" s="100" t="s">
        <v>235</v>
      </c>
      <c r="H30" s="3" t="s">
        <v>234</v>
      </c>
    </row>
    <row r="31" spans="1:9" x14ac:dyDescent="0.25">
      <c r="H31" s="3" t="s">
        <v>235</v>
      </c>
    </row>
    <row r="32" spans="1:9" x14ac:dyDescent="0.25">
      <c r="H32" s="3" t="s">
        <v>236</v>
      </c>
    </row>
  </sheetData>
  <sheetProtection algorithmName="SHA-512" hashValue="s3yyc6xEv+EAtFXTi+tUmFSlfsIqqBOkfwZWQh4fROww64czOLYVwVtJmhh3KDSKbnatGPFeFIf2pcPJIBIcBQ==" saltValue="S2lgOK4kNPrgEK/lXTWR3w==" spinCount="100000" sheet="1" objects="1" scenarios="1"/>
  <mergeCells count="8">
    <mergeCell ref="B30:C30"/>
    <mergeCell ref="B24:C24"/>
    <mergeCell ref="B27:C27"/>
    <mergeCell ref="A1:B1"/>
    <mergeCell ref="A7:B7"/>
    <mergeCell ref="B9:C9"/>
    <mergeCell ref="B10:C10"/>
    <mergeCell ref="B14:C14"/>
  </mergeCells>
  <phoneticPr fontId="2" type="noConversion"/>
  <dataValidations xWindow="505" yWindow="565" count="13">
    <dataValidation allowBlank="1" showInputMessage="1" showErrorMessage="1" prompt="Use CTRL plus arrow keys to move to edge of tables.  Press TAB to move to data entry field." sqref="A1:A4 B1:B2"/>
    <dataValidation allowBlank="1" showInputMessage="1" showErrorMessage="1" prompt="Direct Staff Wage" sqref="D10:D11"/>
    <dataValidation allowBlank="1" showInputMessage="1" showErrorMessage="1" prompt="No Customization Add-on Amount" sqref="C18"/>
    <dataValidation allowBlank="1" showInputMessage="1" showErrorMessage="1" prompt="Deaf or Hard of Hearing Add-on Amount" sqref="C19"/>
    <dataValidation allowBlank="1" showInputMessage="1" showErrorMessage="1" prompt="Benefit Percentage for Direct Care Staff" sqref="D24"/>
    <dataValidation allowBlank="1" showInputMessage="1" showErrorMessage="1" prompt="Benefit Amount formula is (Direct Staff Wage + Supervision Amount + Add-on Amount) times Benefit Percentage for Direct Care Staff" sqref="E24"/>
    <dataValidation allowBlank="1" showInputMessage="1" showErrorMessage="1" prompt="Total Individual Staffing Amount formula is Direct Staff Wage +  Supervision Amount + Add-on Amount + Benefit Amount" sqref="D27"/>
    <dataValidation allowBlank="1" showInputMessage="1" showErrorMessage="1" prompt="Supervision Amount formula is Supervision Wage times Supervision Percent" sqref="F14"/>
    <dataValidation allowBlank="1" showInputMessage="1" showErrorMessage="1" prompt="Supervision Percent" sqref="E14"/>
    <dataValidation allowBlank="1" showInputMessage="1" showErrorMessage="1" prompt="Supervision Wage" sqref="D14"/>
    <dataValidation type="list" allowBlank="1" showInputMessage="1" showErrorMessage="1" prompt="Enter Add-on Amount.  Press ALT and the down arrow to bring up the drop down options.  Use arrow keys to scroll through the options and press ENTER on the appropriate selection" sqref="D18">
      <formula1>$C$18:$C$21</formula1>
    </dataValidation>
    <dataValidation allowBlank="1" showInputMessage="1" showErrorMessage="1" prompt="Shared On-site Primary Staff/Awake Wage" sqref="D4"/>
    <dataValidation type="list" allowBlank="1" showInputMessage="1" showErrorMessage="1" prompt="Select Nature of Service.  Press ALT and the down arrow to bring up the drop down options.  Use arrow keys to scroll through the options and press ENTER on the appropriate selection." sqref="D30">
      <formula1>$H$30:$H$32</formula1>
    </dataValidation>
  </dataValidations>
  <pageMargins left="0.75" right="0.75" top="1.37" bottom="1" header="0.5" footer="0.5"/>
  <pageSetup scale="90" orientation="portrait" r:id="rId1"/>
  <headerFooter alignWithMargins="0">
    <oddHeader>&amp;C&amp;G</oddHeader>
    <oddFooter>&amp;LDWRS Draft framework for Personal Support&amp;R&amp;P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zoomScale="125" workbookViewId="0">
      <selection activeCell="D10" sqref="D10"/>
    </sheetView>
  </sheetViews>
  <sheetFormatPr defaultColWidth="9.1796875" defaultRowHeight="12.5" x14ac:dyDescent="0.25"/>
  <cols>
    <col min="1" max="1" width="1" style="3" customWidth="1"/>
    <col min="2" max="2" width="3.7265625" style="3" customWidth="1"/>
    <col min="3" max="3" width="49.7265625" style="3" customWidth="1"/>
    <col min="4" max="4" width="13.1796875" style="3" customWidth="1"/>
    <col min="5" max="16384" width="9.1796875" style="3"/>
  </cols>
  <sheetData>
    <row r="1" spans="1:6" ht="15.5" x14ac:dyDescent="0.35">
      <c r="A1" s="128" t="s">
        <v>35</v>
      </c>
      <c r="B1" s="128"/>
      <c r="C1" s="128"/>
      <c r="D1" s="22"/>
      <c r="E1" s="22"/>
      <c r="F1" s="22"/>
    </row>
    <row r="2" spans="1:6" x14ac:dyDescent="0.25">
      <c r="A2" s="22"/>
      <c r="B2" s="22"/>
      <c r="C2" s="22"/>
      <c r="D2" s="22"/>
      <c r="E2" s="22"/>
      <c r="F2" s="22"/>
    </row>
    <row r="3" spans="1:6" ht="13" x14ac:dyDescent="0.3">
      <c r="A3" s="7" t="s">
        <v>36</v>
      </c>
      <c r="B3" s="7"/>
      <c r="D3" s="22"/>
      <c r="E3" s="22"/>
      <c r="F3" s="22"/>
    </row>
    <row r="4" spans="1:6" x14ac:dyDescent="0.25">
      <c r="B4" s="132" t="s">
        <v>37</v>
      </c>
      <c r="C4" s="133"/>
      <c r="D4" s="134"/>
      <c r="E4" s="22"/>
      <c r="F4" s="22"/>
    </row>
    <row r="5" spans="1:6" ht="39.75" customHeight="1" x14ac:dyDescent="0.25">
      <c r="B5" s="137" t="s">
        <v>239</v>
      </c>
      <c r="C5" s="138"/>
      <c r="D5" s="139"/>
      <c r="E5" s="22"/>
      <c r="F5" s="22"/>
    </row>
    <row r="6" spans="1:6" x14ac:dyDescent="0.25">
      <c r="B6" s="16"/>
      <c r="C6" s="17" t="s">
        <v>27</v>
      </c>
      <c r="D6" s="18"/>
      <c r="E6" s="22"/>
      <c r="F6" s="22"/>
    </row>
    <row r="7" spans="1:6" x14ac:dyDescent="0.25">
      <c r="B7" s="16"/>
      <c r="C7" s="17" t="s">
        <v>28</v>
      </c>
      <c r="D7" s="19"/>
      <c r="E7" s="22"/>
      <c r="F7" s="22"/>
    </row>
    <row r="8" spans="1:6" x14ac:dyDescent="0.25">
      <c r="B8" s="16"/>
      <c r="C8" s="17" t="s">
        <v>33</v>
      </c>
      <c r="D8" s="19"/>
      <c r="E8" s="22"/>
      <c r="F8" s="22"/>
    </row>
    <row r="9" spans="1:6" x14ac:dyDescent="0.25">
      <c r="B9" s="16"/>
      <c r="C9" s="17" t="s">
        <v>34</v>
      </c>
      <c r="D9" s="19"/>
      <c r="E9" s="22"/>
      <c r="F9" s="22"/>
    </row>
    <row r="10" spans="1:6" ht="13" x14ac:dyDescent="0.3">
      <c r="B10" s="135" t="s">
        <v>32</v>
      </c>
      <c r="C10" s="136"/>
      <c r="D10" s="39">
        <v>7.0000000000000007E-2</v>
      </c>
      <c r="E10" s="22"/>
      <c r="F10" s="22"/>
    </row>
    <row r="11" spans="1:6" x14ac:dyDescent="0.25">
      <c r="A11" s="22"/>
      <c r="B11" s="22"/>
      <c r="C11" s="22"/>
      <c r="D11" s="22"/>
      <c r="E11" s="22"/>
      <c r="F11" s="22"/>
    </row>
    <row r="12" spans="1:6" x14ac:dyDescent="0.25">
      <c r="A12" s="22"/>
      <c r="B12" s="22"/>
      <c r="C12" s="22"/>
      <c r="D12" s="22"/>
      <c r="E12" s="22"/>
      <c r="F12" s="22"/>
    </row>
  </sheetData>
  <sheetProtection password="C10A" sheet="1" objects="1" scenarios="1"/>
  <mergeCells count="4">
    <mergeCell ref="B4:D4"/>
    <mergeCell ref="B10:C10"/>
    <mergeCell ref="B5:D5"/>
    <mergeCell ref="A1:C1"/>
  </mergeCells>
  <phoneticPr fontId="2" type="noConversion"/>
  <dataValidations count="1">
    <dataValidation allowBlank="1" showInputMessage="1" showErrorMessage="1" prompt="Program Plan Support Percentage" sqref="D10"/>
  </dataValidations>
  <pageMargins left="0.75" right="0.75" top="1.37" bottom="1" header="0.5" footer="0.5"/>
  <pageSetup orientation="portrait" r:id="rId1"/>
  <headerFooter alignWithMargins="0">
    <oddHeader>&amp;C&amp;G</oddHeader>
    <oddFooter>&amp;LDWRS Draft framework for Personal Support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zoomScale="125" workbookViewId="0">
      <selection activeCell="A3" sqref="A3"/>
    </sheetView>
  </sheetViews>
  <sheetFormatPr defaultColWidth="9.1796875" defaultRowHeight="12.5" x14ac:dyDescent="0.25"/>
  <cols>
    <col min="1" max="1" width="1.81640625" style="3" customWidth="1"/>
    <col min="2" max="2" width="3" style="3" customWidth="1"/>
    <col min="3" max="3" width="40.1796875" style="3" bestFit="1" customWidth="1"/>
    <col min="4" max="4" width="24.54296875" style="3" customWidth="1"/>
    <col min="5" max="5" width="14" style="10" customWidth="1"/>
    <col min="6" max="6" width="15.453125" style="3" customWidth="1"/>
    <col min="7" max="16384" width="9.1796875" style="3"/>
  </cols>
  <sheetData>
    <row r="1" spans="1:6" ht="15.5" x14ac:dyDescent="0.35">
      <c r="A1" s="128" t="s">
        <v>23</v>
      </c>
      <c r="B1" s="128"/>
      <c r="C1" s="128"/>
      <c r="D1" s="128"/>
      <c r="E1" s="22"/>
      <c r="F1" s="22"/>
    </row>
    <row r="2" spans="1:6" x14ac:dyDescent="0.25">
      <c r="A2" s="22"/>
      <c r="B2" s="22"/>
      <c r="C2" s="22"/>
      <c r="D2" s="22"/>
      <c r="E2" s="22"/>
      <c r="F2" s="22"/>
    </row>
    <row r="3" spans="1:6" ht="13" x14ac:dyDescent="0.3">
      <c r="A3" s="7" t="s">
        <v>15</v>
      </c>
      <c r="E3" s="22"/>
      <c r="F3" s="22"/>
    </row>
    <row r="4" spans="1:6" x14ac:dyDescent="0.25">
      <c r="B4" s="127" t="s">
        <v>38</v>
      </c>
      <c r="C4" s="124"/>
      <c r="D4" s="2" t="s">
        <v>14</v>
      </c>
      <c r="E4" s="22"/>
      <c r="F4" s="22"/>
    </row>
    <row r="5" spans="1:6" x14ac:dyDescent="0.25">
      <c r="B5" s="140" t="s">
        <v>20</v>
      </c>
      <c r="C5" s="141"/>
      <c r="D5" s="142">
        <v>0.11559999999999999</v>
      </c>
      <c r="E5" s="22"/>
      <c r="F5" s="22"/>
    </row>
    <row r="6" spans="1:6" x14ac:dyDescent="0.25">
      <c r="B6" s="11"/>
      <c r="C6" s="145" t="s">
        <v>21</v>
      </c>
      <c r="D6" s="143"/>
      <c r="E6" s="22"/>
      <c r="F6" s="22"/>
    </row>
    <row r="7" spans="1:6" x14ac:dyDescent="0.25">
      <c r="B7" s="12"/>
      <c r="C7" s="146"/>
      <c r="D7" s="144"/>
      <c r="E7" s="22"/>
      <c r="F7" s="22"/>
    </row>
    <row r="8" spans="1:6" x14ac:dyDescent="0.25">
      <c r="B8" s="140" t="s">
        <v>19</v>
      </c>
      <c r="C8" s="141"/>
      <c r="D8" s="142">
        <v>0.12039999999999999</v>
      </c>
      <c r="E8" s="22"/>
      <c r="F8" s="22"/>
    </row>
    <row r="9" spans="1:6" x14ac:dyDescent="0.25">
      <c r="B9" s="11"/>
      <c r="C9" s="4" t="s">
        <v>2</v>
      </c>
      <c r="D9" s="143"/>
      <c r="E9" s="22"/>
      <c r="F9" s="22"/>
    </row>
    <row r="10" spans="1:6" x14ac:dyDescent="0.25">
      <c r="B10" s="11"/>
      <c r="C10" s="4" t="s">
        <v>47</v>
      </c>
      <c r="D10" s="143"/>
      <c r="E10" s="22"/>
      <c r="F10" s="22"/>
    </row>
    <row r="11" spans="1:6" x14ac:dyDescent="0.25">
      <c r="B11" s="11"/>
      <c r="C11" s="4" t="s">
        <v>3</v>
      </c>
      <c r="D11" s="143"/>
      <c r="E11" s="22"/>
      <c r="F11" s="22"/>
    </row>
    <row r="12" spans="1:6" x14ac:dyDescent="0.25">
      <c r="B12" s="11"/>
      <c r="C12" s="4" t="s">
        <v>4</v>
      </c>
      <c r="D12" s="143"/>
      <c r="E12" s="22"/>
      <c r="F12" s="22"/>
    </row>
    <row r="13" spans="1:6" x14ac:dyDescent="0.25">
      <c r="B13" s="11"/>
      <c r="C13" s="4" t="s">
        <v>6</v>
      </c>
      <c r="D13" s="143"/>
      <c r="E13" s="22"/>
      <c r="F13" s="22"/>
    </row>
    <row r="14" spans="1:6" x14ac:dyDescent="0.25">
      <c r="B14" s="11"/>
      <c r="C14" s="4" t="s">
        <v>5</v>
      </c>
      <c r="D14" s="143"/>
      <c r="E14" s="22"/>
      <c r="F14" s="22"/>
    </row>
    <row r="15" spans="1:6" x14ac:dyDescent="0.25">
      <c r="B15" s="11"/>
      <c r="C15" s="4" t="s">
        <v>7</v>
      </c>
      <c r="D15" s="143"/>
      <c r="E15" s="22"/>
      <c r="F15" s="22"/>
    </row>
    <row r="16" spans="1:6" x14ac:dyDescent="0.25">
      <c r="B16" s="11"/>
      <c r="C16" s="4" t="s">
        <v>8</v>
      </c>
      <c r="D16" s="143"/>
      <c r="E16" s="22"/>
      <c r="F16" s="22"/>
    </row>
    <row r="17" spans="1:6" x14ac:dyDescent="0.25">
      <c r="B17" s="11"/>
      <c r="C17" s="4" t="s">
        <v>18</v>
      </c>
      <c r="D17" s="143"/>
      <c r="E17" s="22"/>
      <c r="F17" s="22"/>
    </row>
    <row r="18" spans="1:6" ht="11.25" customHeight="1" x14ac:dyDescent="0.25">
      <c r="B18" s="12"/>
      <c r="C18" s="13"/>
      <c r="D18" s="144"/>
      <c r="E18" s="22"/>
      <c r="F18" s="22"/>
    </row>
    <row r="19" spans="1:6" ht="13" x14ac:dyDescent="0.3">
      <c r="B19" s="135" t="s">
        <v>39</v>
      </c>
      <c r="C19" s="136"/>
      <c r="D19" s="40">
        <f>SUM(D5:D18)</f>
        <v>0.23599999999999999</v>
      </c>
      <c r="E19" s="22"/>
      <c r="F19" s="22"/>
    </row>
    <row r="20" spans="1:6" x14ac:dyDescent="0.25">
      <c r="A20" s="22"/>
      <c r="B20" s="22"/>
      <c r="C20" s="22"/>
      <c r="D20" s="22"/>
      <c r="E20" s="22"/>
      <c r="F20" s="22"/>
    </row>
    <row r="21" spans="1:6" x14ac:dyDescent="0.25">
      <c r="E21" s="22"/>
      <c r="F21" s="22"/>
    </row>
    <row r="22" spans="1:6" x14ac:dyDescent="0.25">
      <c r="A22" s="22"/>
      <c r="B22" s="22"/>
      <c r="C22" s="22"/>
      <c r="D22" s="22"/>
      <c r="E22" s="22"/>
      <c r="F22" s="22"/>
    </row>
    <row r="23" spans="1:6" x14ac:dyDescent="0.25">
      <c r="A23" s="22"/>
      <c r="B23" s="22"/>
      <c r="C23" s="22"/>
      <c r="D23" s="22"/>
      <c r="E23" s="22"/>
      <c r="F23" s="22"/>
    </row>
  </sheetData>
  <sheetProtection password="C10A" sheet="1" objects="1" scenarios="1"/>
  <mergeCells count="8">
    <mergeCell ref="B19:C19"/>
    <mergeCell ref="A1:D1"/>
    <mergeCell ref="B8:C8"/>
    <mergeCell ref="D8:D18"/>
    <mergeCell ref="B4:C4"/>
    <mergeCell ref="B5:C5"/>
    <mergeCell ref="D5:D7"/>
    <mergeCell ref="C6:C7"/>
  </mergeCells>
  <phoneticPr fontId="2" type="noConversion"/>
  <dataValidations count="3">
    <dataValidation allowBlank="1" showInputMessage="1" showErrorMessage="1" prompt="Taxes &amp; Workers Comp Percent" sqref="D5:D7"/>
    <dataValidation allowBlank="1" showInputMessage="1" showErrorMessage="1" prompt="Other Benefits Percent" sqref="D8:D18"/>
    <dataValidation allowBlank="1" showInputMessage="1" showErrorMessage="1" prompt="Employee Related Expense Percentage formula is Taxes &amp; Workers Comp Percent + Other Benefits Percent" sqref="D19"/>
  </dataValidations>
  <pageMargins left="0.75" right="0.75" top="1.37" bottom="1" header="0.5" footer="0.5"/>
  <pageSetup scale="92" orientation="portrait" r:id="rId1"/>
  <headerFooter alignWithMargins="0">
    <oddHeader>&amp;C&amp;G</oddHeader>
    <oddFooter>&amp;LDWRS Draft framework for Personal Support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zoomScale="125" workbookViewId="0">
      <selection activeCell="D5" sqref="D5"/>
    </sheetView>
  </sheetViews>
  <sheetFormatPr defaultColWidth="9.1796875" defaultRowHeight="12.5" x14ac:dyDescent="0.25"/>
  <cols>
    <col min="1" max="1" width="2.54296875" style="3" customWidth="1"/>
    <col min="2" max="2" width="9.1796875" style="3"/>
    <col min="3" max="3" width="52.81640625" style="3" bestFit="1" customWidth="1"/>
    <col min="4" max="4" width="11.81640625" style="3" bestFit="1" customWidth="1"/>
    <col min="5" max="16384" width="9.1796875" style="3"/>
  </cols>
  <sheetData>
    <row r="1" spans="1:6" ht="15.5" x14ac:dyDescent="0.35">
      <c r="A1" s="128" t="s">
        <v>29</v>
      </c>
      <c r="B1" s="128"/>
      <c r="C1" s="128"/>
      <c r="D1" s="128"/>
      <c r="E1" s="22"/>
      <c r="F1" s="22"/>
    </row>
    <row r="2" spans="1:6" x14ac:dyDescent="0.25">
      <c r="A2" s="22"/>
      <c r="B2" s="22"/>
      <c r="C2" s="22"/>
      <c r="D2" s="22"/>
      <c r="E2" s="22"/>
      <c r="F2" s="22"/>
    </row>
    <row r="3" spans="1:6" ht="13" x14ac:dyDescent="0.3">
      <c r="A3" s="7" t="s">
        <v>40</v>
      </c>
      <c r="E3" s="22"/>
      <c r="F3" s="22"/>
    </row>
    <row r="4" spans="1:6" x14ac:dyDescent="0.25">
      <c r="B4" s="127" t="s">
        <v>13</v>
      </c>
      <c r="C4" s="124"/>
      <c r="D4" s="2" t="s">
        <v>31</v>
      </c>
      <c r="E4" s="22"/>
      <c r="F4" s="22"/>
    </row>
    <row r="5" spans="1:6" ht="129" customHeight="1" x14ac:dyDescent="0.25">
      <c r="B5" s="147" t="s">
        <v>57</v>
      </c>
      <c r="C5" s="148"/>
      <c r="D5" s="116">
        <v>2.4199999999999999E-2</v>
      </c>
      <c r="E5" s="22"/>
      <c r="F5" s="22"/>
    </row>
    <row r="6" spans="1:6" x14ac:dyDescent="0.25">
      <c r="A6" s="22"/>
      <c r="B6" s="22"/>
      <c r="C6" s="22"/>
      <c r="D6" s="22"/>
      <c r="E6" s="22"/>
      <c r="F6" s="22"/>
    </row>
    <row r="7" spans="1:6" x14ac:dyDescent="0.25">
      <c r="A7" s="22"/>
      <c r="B7" s="22"/>
      <c r="C7" s="22"/>
      <c r="D7" s="22"/>
      <c r="E7" s="22"/>
      <c r="F7" s="22"/>
    </row>
  </sheetData>
  <sheetProtection algorithmName="SHA-512" hashValue="uxtJky8MoZZ5qbN8AlAs/buzEy6OUSXVrgLjN58nD9K8UQ+aplbe6DGdCMR0HxktDAzuOP4oOOKC6xCf/gqfAg==" saltValue="LnYbilTKrWZAHgkm2rMG2Q==" spinCount="100000" sheet="1" objects="1" scenarios="1"/>
  <mergeCells count="3">
    <mergeCell ref="A1:D1"/>
    <mergeCell ref="B4:C4"/>
    <mergeCell ref="B5:C5"/>
  </mergeCells>
  <phoneticPr fontId="2" type="noConversion"/>
  <dataValidations count="1">
    <dataValidation allowBlank="1" showInputMessage="1" showErrorMessage="1" prompt="Client Programming and Supports Percentage" sqref="D5"/>
  </dataValidations>
  <pageMargins left="0.75" right="0.75" top="1.37" bottom="1" header="0.5" footer="0.5"/>
  <pageSetup scale="96" orientation="portrait" r:id="rId1"/>
  <headerFooter alignWithMargins="0">
    <oddHeader>&amp;C&amp;G</oddHeader>
    <oddFooter>&amp;LDWRS Draft framework for Personal Support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zoomScale="125" workbookViewId="0">
      <selection activeCell="F14" sqref="F14"/>
    </sheetView>
  </sheetViews>
  <sheetFormatPr defaultColWidth="9.1796875" defaultRowHeight="12.5" x14ac:dyDescent="0.25"/>
  <cols>
    <col min="1" max="1" width="1.1796875" style="3" customWidth="1"/>
    <col min="2" max="2" width="9.1796875" style="3"/>
    <col min="3" max="3" width="24.7265625" style="3" customWidth="1"/>
    <col min="4" max="4" width="10.1796875" style="3" bestFit="1" customWidth="1"/>
    <col min="5" max="6" width="9.1796875" style="3"/>
    <col min="7" max="7" width="10.26953125" style="3" bestFit="1" customWidth="1"/>
    <col min="8" max="16384" width="9.1796875" style="3"/>
  </cols>
  <sheetData>
    <row r="1" spans="1:8" ht="15.5" x14ac:dyDescent="0.35">
      <c r="A1" s="128" t="s">
        <v>49</v>
      </c>
      <c r="B1" s="128"/>
      <c r="C1" s="128"/>
      <c r="D1" s="128"/>
      <c r="E1" s="128"/>
      <c r="F1" s="128"/>
      <c r="G1" s="22"/>
      <c r="H1" s="22"/>
    </row>
    <row r="2" spans="1:8" x14ac:dyDescent="0.25">
      <c r="A2" s="43"/>
      <c r="B2" s="43"/>
      <c r="C2" s="43"/>
      <c r="D2" s="43"/>
      <c r="E2" s="43"/>
      <c r="F2" s="43"/>
      <c r="G2" s="22"/>
      <c r="H2" s="22"/>
    </row>
    <row r="3" spans="1:8" ht="13" x14ac:dyDescent="0.3">
      <c r="A3" s="129" t="s">
        <v>16</v>
      </c>
      <c r="B3" s="129"/>
      <c r="C3" s="129"/>
      <c r="D3" s="129"/>
      <c r="E3" s="129"/>
      <c r="F3" s="129"/>
    </row>
    <row r="4" spans="1:8" x14ac:dyDescent="0.25">
      <c r="B4" s="149" t="s">
        <v>50</v>
      </c>
      <c r="C4" s="131"/>
      <c r="D4" s="131"/>
      <c r="E4" s="131"/>
      <c r="F4" s="48">
        <v>0.13250000000000001</v>
      </c>
    </row>
    <row r="5" spans="1:8" ht="13" x14ac:dyDescent="0.3">
      <c r="B5" s="32"/>
      <c r="C5" s="32"/>
      <c r="D5" s="32"/>
      <c r="E5" s="32"/>
      <c r="F5" s="44"/>
    </row>
    <row r="6" spans="1:8" ht="13" x14ac:dyDescent="0.3">
      <c r="A6" s="7" t="s">
        <v>51</v>
      </c>
      <c r="B6" s="32"/>
      <c r="C6" s="32"/>
      <c r="D6" s="32"/>
      <c r="E6" s="32"/>
      <c r="F6" s="44"/>
    </row>
    <row r="7" spans="1:8" x14ac:dyDescent="0.25">
      <c r="B7" s="150" t="s">
        <v>49</v>
      </c>
      <c r="C7" s="151"/>
      <c r="D7" s="151"/>
      <c r="E7" s="152"/>
      <c r="F7" s="45">
        <v>2.9000000000000001E-2</v>
      </c>
    </row>
    <row r="8" spans="1:8" ht="13" x14ac:dyDescent="0.3">
      <c r="B8" s="46"/>
      <c r="C8" s="32"/>
      <c r="D8" s="32"/>
      <c r="E8" s="32"/>
      <c r="F8" s="44"/>
    </row>
    <row r="9" spans="1:8" ht="13" x14ac:dyDescent="0.3">
      <c r="A9" s="32" t="s">
        <v>58</v>
      </c>
      <c r="C9" s="32"/>
      <c r="D9" s="32"/>
      <c r="E9" s="32"/>
      <c r="F9" s="44"/>
    </row>
    <row r="10" spans="1:8" x14ac:dyDescent="0.25">
      <c r="B10" s="150" t="s">
        <v>59</v>
      </c>
      <c r="C10" s="151"/>
      <c r="D10" s="151"/>
      <c r="E10" s="152"/>
      <c r="F10" s="45">
        <v>3.9E-2</v>
      </c>
    </row>
    <row r="11" spans="1:8" ht="13" x14ac:dyDescent="0.3">
      <c r="B11" s="46"/>
      <c r="C11" s="32"/>
      <c r="D11" s="32"/>
      <c r="E11" s="32"/>
      <c r="F11" s="44"/>
    </row>
    <row r="12" spans="1:8" ht="13" x14ac:dyDescent="0.3">
      <c r="A12" s="7" t="s">
        <v>64</v>
      </c>
      <c r="B12" s="46"/>
      <c r="C12" s="32"/>
      <c r="D12" s="32"/>
      <c r="E12" s="32"/>
      <c r="F12" s="44"/>
    </row>
    <row r="13" spans="1:8" ht="13" x14ac:dyDescent="0.3">
      <c r="B13" s="150" t="s">
        <v>52</v>
      </c>
      <c r="C13" s="151"/>
      <c r="D13" s="151"/>
      <c r="E13" s="152"/>
      <c r="F13" s="40">
        <f>SUM(F4+F7+F10)</f>
        <v>0.20050000000000001</v>
      </c>
    </row>
    <row r="14" spans="1:8" ht="13" x14ac:dyDescent="0.3">
      <c r="B14" s="46"/>
      <c r="C14" s="32"/>
      <c r="D14" s="32"/>
      <c r="E14" s="32"/>
      <c r="F14" s="44"/>
    </row>
    <row r="15" spans="1:8" x14ac:dyDescent="0.25">
      <c r="D15" s="43"/>
      <c r="E15" s="43"/>
      <c r="F15" s="43"/>
    </row>
    <row r="16" spans="1:8" x14ac:dyDescent="0.25">
      <c r="A16" s="43"/>
    </row>
  </sheetData>
  <sheetProtection password="C10A" sheet="1" objects="1" scenarios="1"/>
  <mergeCells count="6">
    <mergeCell ref="A1:F1"/>
    <mergeCell ref="A3:F3"/>
    <mergeCell ref="B4:E4"/>
    <mergeCell ref="B13:E13"/>
    <mergeCell ref="B7:E7"/>
    <mergeCell ref="B10:E10"/>
  </mergeCells>
  <phoneticPr fontId="2" type="noConversion"/>
  <dataValidations count="4">
    <dataValidation allowBlank="1" showInputMessage="1" showErrorMessage="1" prompt="Standard General &amp; Administrative Support Percent" sqref="F4"/>
    <dataValidation allowBlank="1" showInputMessage="1" showErrorMessage="1" prompt="Other Expenses Percent" sqref="F7"/>
    <dataValidation allowBlank="1" showInputMessage="1" showErrorMessage="1" prompt="Program Related Expenses formula is Standard General &amp; Administrative Support Percent + Other Expenses Percent + Utilization Expenses Percent" sqref="F13"/>
    <dataValidation allowBlank="1" showInputMessage="1" showErrorMessage="1" prompt="Utilization Expenses Percent" sqref="F10"/>
  </dataValidations>
  <pageMargins left="0.75" right="0.75" top="1.37" bottom="1" header="0.5" footer="0.5"/>
  <pageSetup orientation="portrait" r:id="rId1"/>
  <headerFooter alignWithMargins="0">
    <oddHeader>&amp;C&amp;G</oddHeader>
    <oddFooter>&amp;LDWRS Draft framework for Personal Support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8"/>
  <sheetViews>
    <sheetView workbookViewId="0">
      <selection activeCell="B4" sqref="B4:D4"/>
    </sheetView>
  </sheetViews>
  <sheetFormatPr defaultRowHeight="12.5" x14ac:dyDescent="0.25"/>
  <cols>
    <col min="1" max="1" width="29" customWidth="1"/>
    <col min="2" max="2" width="17.453125" customWidth="1"/>
    <col min="3" max="3" width="20" customWidth="1"/>
    <col min="4" max="5" width="9.1796875" customWidth="1"/>
    <col min="6" max="6" width="5.54296875" style="59" bestFit="1" customWidth="1"/>
  </cols>
  <sheetData>
    <row r="3" spans="1:6" ht="13" x14ac:dyDescent="0.3">
      <c r="A3" s="7" t="s">
        <v>89</v>
      </c>
      <c r="B3" s="58"/>
      <c r="C3" s="58"/>
      <c r="D3" s="58"/>
    </row>
    <row r="4" spans="1:6" x14ac:dyDescent="0.25">
      <c r="A4" s="60" t="s">
        <v>90</v>
      </c>
      <c r="B4" s="153" t="s">
        <v>91</v>
      </c>
      <c r="C4" s="154"/>
      <c r="D4" s="155"/>
    </row>
    <row r="5" spans="1:6" x14ac:dyDescent="0.25">
      <c r="A5" s="60" t="s">
        <v>92</v>
      </c>
      <c r="B5" s="156" t="str">
        <f>INDEX($C$10:$C$108,MATCH(B4:D4,B10:B108,0))</f>
        <v>Unspecified Region</v>
      </c>
      <c r="C5" s="157"/>
      <c r="D5" s="158"/>
    </row>
    <row r="7" spans="1:6" hidden="1" x14ac:dyDescent="0.25">
      <c r="A7" t="s">
        <v>93</v>
      </c>
      <c r="B7" t="str">
        <f>INDEX($D$10:$D$108,MATCH(B4:D4,B10:B108,0))</f>
        <v>-</v>
      </c>
    </row>
    <row r="8" spans="1:6" hidden="1" x14ac:dyDescent="0.25"/>
    <row r="9" spans="1:6" ht="14.5" hidden="1" x14ac:dyDescent="0.25">
      <c r="B9" s="61" t="s">
        <v>94</v>
      </c>
      <c r="C9" s="61" t="s">
        <v>95</v>
      </c>
      <c r="D9" s="62" t="s">
        <v>93</v>
      </c>
      <c r="F9"/>
    </row>
    <row r="10" spans="1:6" ht="14.5" hidden="1" x14ac:dyDescent="0.25">
      <c r="B10" s="63" t="s">
        <v>91</v>
      </c>
      <c r="C10" s="63" t="s">
        <v>96</v>
      </c>
      <c r="D10" s="64" t="s">
        <v>97</v>
      </c>
      <c r="F10"/>
    </row>
    <row r="11" spans="1:6" ht="14.5" hidden="1" x14ac:dyDescent="0.25">
      <c r="B11" s="65" t="s">
        <v>98</v>
      </c>
      <c r="C11" s="65" t="s">
        <v>99</v>
      </c>
      <c r="D11" s="119">
        <v>0.91600000000000004</v>
      </c>
      <c r="F11"/>
    </row>
    <row r="12" spans="1:6" ht="14.5" hidden="1" x14ac:dyDescent="0.25">
      <c r="B12" s="65" t="s">
        <v>100</v>
      </c>
      <c r="C12" s="65" t="s">
        <v>101</v>
      </c>
      <c r="D12" s="119">
        <v>1.01</v>
      </c>
      <c r="F12"/>
    </row>
    <row r="13" spans="1:6" ht="14.5" hidden="1" x14ac:dyDescent="0.25">
      <c r="B13" s="65" t="s">
        <v>102</v>
      </c>
      <c r="C13" s="65" t="s">
        <v>103</v>
      </c>
      <c r="D13" s="119">
        <v>0.90400000000000003</v>
      </c>
      <c r="F13"/>
    </row>
    <row r="14" spans="1:6" ht="14.5" hidden="1" x14ac:dyDescent="0.25">
      <c r="B14" s="65" t="s">
        <v>104</v>
      </c>
      <c r="C14" s="65" t="s">
        <v>103</v>
      </c>
      <c r="D14" s="119">
        <v>0.90400000000000003</v>
      </c>
      <c r="F14"/>
    </row>
    <row r="15" spans="1:6" ht="14.5" hidden="1" x14ac:dyDescent="0.25">
      <c r="B15" s="65" t="s">
        <v>105</v>
      </c>
      <c r="C15" s="65" t="s">
        <v>106</v>
      </c>
      <c r="D15" s="119">
        <v>0.93600000000000005</v>
      </c>
      <c r="F15"/>
    </row>
    <row r="16" spans="1:6" ht="14.5" hidden="1" x14ac:dyDescent="0.25">
      <c r="B16" s="65" t="s">
        <v>107</v>
      </c>
      <c r="C16" s="66" t="s">
        <v>108</v>
      </c>
      <c r="D16" s="119">
        <v>0.92600000000000005</v>
      </c>
      <c r="F16"/>
    </row>
    <row r="17" spans="2:6" ht="14.5" hidden="1" x14ac:dyDescent="0.25">
      <c r="B17" s="65" t="s">
        <v>109</v>
      </c>
      <c r="C17" s="65" t="s">
        <v>110</v>
      </c>
      <c r="D17" s="119">
        <v>0.96</v>
      </c>
      <c r="F17"/>
    </row>
    <row r="18" spans="2:6" ht="14.5" hidden="1" x14ac:dyDescent="0.25">
      <c r="B18" s="65" t="s">
        <v>111</v>
      </c>
      <c r="C18" s="66" t="s">
        <v>112</v>
      </c>
      <c r="D18" s="119">
        <v>0.94099999999999995</v>
      </c>
      <c r="F18"/>
    </row>
    <row r="19" spans="2:6" ht="14.5" hidden="1" x14ac:dyDescent="0.25">
      <c r="B19" s="65" t="s">
        <v>113</v>
      </c>
      <c r="C19" s="66" t="s">
        <v>114</v>
      </c>
      <c r="D19" s="119">
        <v>0.94399999999999995</v>
      </c>
      <c r="F19"/>
    </row>
    <row r="20" spans="2:6" ht="14.5" hidden="1" x14ac:dyDescent="0.25">
      <c r="B20" s="65" t="s">
        <v>115</v>
      </c>
      <c r="C20" s="65" t="s">
        <v>101</v>
      </c>
      <c r="D20" s="119">
        <v>1.01</v>
      </c>
      <c r="F20"/>
    </row>
    <row r="21" spans="2:6" ht="14.5" hidden="1" x14ac:dyDescent="0.25">
      <c r="B21" s="65" t="s">
        <v>116</v>
      </c>
      <c r="C21" s="65" t="s">
        <v>103</v>
      </c>
      <c r="D21" s="119">
        <v>0.90400000000000003</v>
      </c>
      <c r="F21"/>
    </row>
    <row r="22" spans="2:6" ht="14.5" hidden="1" x14ac:dyDescent="0.25">
      <c r="B22" s="65" t="s">
        <v>117</v>
      </c>
      <c r="C22" s="66" t="s">
        <v>108</v>
      </c>
      <c r="D22" s="119">
        <v>0.92600000000000005</v>
      </c>
      <c r="F22"/>
    </row>
    <row r="23" spans="2:6" ht="14.5" hidden="1" x14ac:dyDescent="0.25">
      <c r="B23" s="65" t="s">
        <v>118</v>
      </c>
      <c r="C23" s="66" t="s">
        <v>101</v>
      </c>
      <c r="D23" s="119">
        <v>1.01</v>
      </c>
      <c r="F23"/>
    </row>
    <row r="24" spans="2:6" ht="14.5" hidden="1" x14ac:dyDescent="0.25">
      <c r="B24" s="65" t="s">
        <v>119</v>
      </c>
      <c r="C24" s="66" t="s">
        <v>120</v>
      </c>
      <c r="D24" s="119">
        <v>0.97799999999999998</v>
      </c>
      <c r="F24"/>
    </row>
    <row r="25" spans="2:6" ht="14.5" hidden="1" x14ac:dyDescent="0.25">
      <c r="B25" s="65" t="s">
        <v>121</v>
      </c>
      <c r="C25" s="65" t="s">
        <v>103</v>
      </c>
      <c r="D25" s="119">
        <v>0.90400000000000003</v>
      </c>
      <c r="F25"/>
    </row>
    <row r="26" spans="2:6" ht="14.5" hidden="1" x14ac:dyDescent="0.25">
      <c r="B26" s="65" t="s">
        <v>122</v>
      </c>
      <c r="C26" s="66" t="s">
        <v>99</v>
      </c>
      <c r="D26" s="119">
        <v>0.91600000000000004</v>
      </c>
      <c r="F26"/>
    </row>
    <row r="27" spans="2:6" ht="14.5" hidden="1" x14ac:dyDescent="0.25">
      <c r="B27" s="65" t="s">
        <v>123</v>
      </c>
      <c r="C27" s="66" t="s">
        <v>108</v>
      </c>
      <c r="D27" s="119">
        <v>0.92600000000000005</v>
      </c>
      <c r="F27"/>
    </row>
    <row r="28" spans="2:6" ht="14.5" hidden="1" x14ac:dyDescent="0.25">
      <c r="B28" s="65" t="s">
        <v>124</v>
      </c>
      <c r="C28" s="65" t="s">
        <v>103</v>
      </c>
      <c r="D28" s="119">
        <v>0.90400000000000003</v>
      </c>
      <c r="F28"/>
    </row>
    <row r="29" spans="2:6" ht="14.5" hidden="1" x14ac:dyDescent="0.25">
      <c r="B29" s="65" t="s">
        <v>125</v>
      </c>
      <c r="C29" s="65" t="s">
        <v>101</v>
      </c>
      <c r="D29" s="119">
        <v>1.01</v>
      </c>
      <c r="F29"/>
    </row>
    <row r="30" spans="2:6" ht="14.5" hidden="1" x14ac:dyDescent="0.25">
      <c r="B30" s="65" t="s">
        <v>126</v>
      </c>
      <c r="C30" s="66" t="s">
        <v>127</v>
      </c>
      <c r="D30" s="119">
        <v>0.98899999999999999</v>
      </c>
      <c r="F30"/>
    </row>
    <row r="31" spans="2:6" ht="14.5" hidden="1" x14ac:dyDescent="0.25">
      <c r="B31" s="65" t="s">
        <v>128</v>
      </c>
      <c r="C31" s="65" t="s">
        <v>103</v>
      </c>
      <c r="D31" s="119">
        <v>0.90400000000000003</v>
      </c>
      <c r="F31"/>
    </row>
    <row r="32" spans="2:6" ht="14.5" hidden="1" x14ac:dyDescent="0.25">
      <c r="B32" s="65" t="s">
        <v>129</v>
      </c>
      <c r="C32" s="66" t="s">
        <v>112</v>
      </c>
      <c r="D32" s="119">
        <v>0.94099999999999995</v>
      </c>
      <c r="F32"/>
    </row>
    <row r="33" spans="2:6" ht="14.5" hidden="1" x14ac:dyDescent="0.25">
      <c r="B33" s="65" t="s">
        <v>130</v>
      </c>
      <c r="C33" s="66" t="s">
        <v>127</v>
      </c>
      <c r="D33" s="119">
        <v>0.98899999999999999</v>
      </c>
      <c r="F33"/>
    </row>
    <row r="34" spans="2:6" ht="14.5" hidden="1" x14ac:dyDescent="0.25">
      <c r="B34" s="65" t="s">
        <v>131</v>
      </c>
      <c r="C34" s="66" t="s">
        <v>112</v>
      </c>
      <c r="D34" s="119">
        <v>0.94099999999999995</v>
      </c>
      <c r="F34"/>
    </row>
    <row r="35" spans="2:6" ht="14.5" hidden="1" x14ac:dyDescent="0.25">
      <c r="B35" s="65" t="s">
        <v>132</v>
      </c>
      <c r="C35" s="66" t="s">
        <v>112</v>
      </c>
      <c r="D35" s="119">
        <v>0.94099999999999995</v>
      </c>
      <c r="F35"/>
    </row>
    <row r="36" spans="2:6" ht="14.5" hidden="1" x14ac:dyDescent="0.25">
      <c r="B36" s="65" t="s">
        <v>133</v>
      </c>
      <c r="C36" s="65" t="s">
        <v>103</v>
      </c>
      <c r="D36" s="119">
        <v>0.90400000000000003</v>
      </c>
      <c r="F36"/>
    </row>
    <row r="37" spans="2:6" ht="14.5" hidden="1" x14ac:dyDescent="0.25">
      <c r="B37" s="65" t="s">
        <v>134</v>
      </c>
      <c r="C37" s="65" t="s">
        <v>101</v>
      </c>
      <c r="D37" s="119">
        <v>1.01</v>
      </c>
      <c r="F37"/>
    </row>
    <row r="38" spans="2:6" ht="14.5" hidden="1" x14ac:dyDescent="0.25">
      <c r="B38" s="65" t="s">
        <v>135</v>
      </c>
      <c r="C38" s="66" t="s">
        <v>136</v>
      </c>
      <c r="D38" s="119">
        <v>0.91500000000000004</v>
      </c>
      <c r="F38"/>
    </row>
    <row r="39" spans="2:6" ht="14.5" hidden="1" x14ac:dyDescent="0.25">
      <c r="B39" s="65" t="s">
        <v>137</v>
      </c>
      <c r="C39" s="65" t="s">
        <v>103</v>
      </c>
      <c r="D39" s="119">
        <v>0.90400000000000003</v>
      </c>
      <c r="F39"/>
    </row>
    <row r="40" spans="2:6" ht="14.5" hidden="1" x14ac:dyDescent="0.25">
      <c r="B40" s="65" t="s">
        <v>138</v>
      </c>
      <c r="C40" s="66" t="s">
        <v>101</v>
      </c>
      <c r="D40" s="119">
        <v>1.01</v>
      </c>
      <c r="F40"/>
    </row>
    <row r="41" spans="2:6" ht="14.5" hidden="1" x14ac:dyDescent="0.25">
      <c r="B41" s="65" t="s">
        <v>139</v>
      </c>
      <c r="C41" s="66" t="s">
        <v>99</v>
      </c>
      <c r="D41" s="119">
        <v>0.91600000000000004</v>
      </c>
      <c r="F41"/>
    </row>
    <row r="42" spans="2:6" ht="14.5" hidden="1" x14ac:dyDescent="0.25">
      <c r="B42" s="65" t="s">
        <v>140</v>
      </c>
      <c r="C42" s="66" t="s">
        <v>108</v>
      </c>
      <c r="D42" s="119">
        <v>0.92600000000000005</v>
      </c>
      <c r="F42"/>
    </row>
    <row r="43" spans="2:6" ht="14.5" hidden="1" x14ac:dyDescent="0.25">
      <c r="B43" s="65" t="s">
        <v>141</v>
      </c>
      <c r="C43" s="66" t="s">
        <v>99</v>
      </c>
      <c r="D43" s="119">
        <v>0.91600000000000004</v>
      </c>
      <c r="F43"/>
    </row>
    <row r="44" spans="2:6" ht="14.5" hidden="1" x14ac:dyDescent="0.25">
      <c r="B44" s="65" t="s">
        <v>142</v>
      </c>
      <c r="C44" s="66" t="s">
        <v>108</v>
      </c>
      <c r="D44" s="119">
        <v>0.92600000000000005</v>
      </c>
      <c r="F44"/>
    </row>
    <row r="45" spans="2:6" ht="14.5" hidden="1" x14ac:dyDescent="0.25">
      <c r="B45" s="65" t="s">
        <v>143</v>
      </c>
      <c r="C45" s="65" t="s">
        <v>103</v>
      </c>
      <c r="D45" s="119">
        <v>0.90400000000000003</v>
      </c>
      <c r="F45"/>
    </row>
    <row r="46" spans="2:6" ht="14.5" hidden="1" x14ac:dyDescent="0.25">
      <c r="B46" s="65" t="s">
        <v>144</v>
      </c>
      <c r="C46" s="66" t="s">
        <v>99</v>
      </c>
      <c r="D46" s="119">
        <v>0.91600000000000004</v>
      </c>
      <c r="F46"/>
    </row>
    <row r="47" spans="2:6" ht="14.5" hidden="1" x14ac:dyDescent="0.25">
      <c r="B47" s="65" t="s">
        <v>145</v>
      </c>
      <c r="C47" s="66" t="s">
        <v>108</v>
      </c>
      <c r="D47" s="119">
        <v>0.92600000000000005</v>
      </c>
      <c r="F47"/>
    </row>
    <row r="48" spans="2:6" ht="14.5" hidden="1" x14ac:dyDescent="0.25">
      <c r="B48" s="65" t="s">
        <v>146</v>
      </c>
      <c r="C48" s="66" t="s">
        <v>99</v>
      </c>
      <c r="D48" s="119">
        <v>0.91600000000000004</v>
      </c>
      <c r="F48"/>
    </row>
    <row r="49" spans="2:6" ht="14.5" hidden="1" x14ac:dyDescent="0.25">
      <c r="B49" s="65" t="s">
        <v>147</v>
      </c>
      <c r="C49" s="65" t="s">
        <v>103</v>
      </c>
      <c r="D49" s="119">
        <v>0.90400000000000003</v>
      </c>
      <c r="F49"/>
    </row>
    <row r="50" spans="2:6" ht="14.5" hidden="1" x14ac:dyDescent="0.25">
      <c r="B50" s="65" t="s">
        <v>148</v>
      </c>
      <c r="C50" s="66" t="s">
        <v>101</v>
      </c>
      <c r="D50" s="119">
        <v>1.01</v>
      </c>
      <c r="F50"/>
    </row>
    <row r="51" spans="2:6" ht="14.5" hidden="1" x14ac:dyDescent="0.25">
      <c r="B51" s="65" t="s">
        <v>149</v>
      </c>
      <c r="C51" s="66" t="s">
        <v>108</v>
      </c>
      <c r="D51" s="119">
        <v>0.92600000000000005</v>
      </c>
      <c r="F51"/>
    </row>
    <row r="52" spans="2:6" ht="14.5" hidden="1" x14ac:dyDescent="0.25">
      <c r="B52" s="65" t="s">
        <v>150</v>
      </c>
      <c r="C52" s="66" t="s">
        <v>108</v>
      </c>
      <c r="D52" s="119">
        <v>0.92600000000000005</v>
      </c>
      <c r="F52"/>
    </row>
    <row r="53" spans="2:6" ht="14.5" hidden="1" x14ac:dyDescent="0.25">
      <c r="B53" s="65" t="s">
        <v>154</v>
      </c>
      <c r="C53" s="66" t="s">
        <v>108</v>
      </c>
      <c r="D53" s="119">
        <v>0.92600000000000005</v>
      </c>
      <c r="F53"/>
    </row>
    <row r="54" spans="2:6" ht="14.5" hidden="1" x14ac:dyDescent="0.25">
      <c r="B54" s="65" t="s">
        <v>151</v>
      </c>
      <c r="C54" s="65" t="s">
        <v>103</v>
      </c>
      <c r="D54" s="119">
        <v>0.90400000000000003</v>
      </c>
      <c r="F54"/>
    </row>
    <row r="55" spans="2:6" ht="14.5" hidden="1" x14ac:dyDescent="0.25">
      <c r="B55" s="65" t="s">
        <v>152</v>
      </c>
      <c r="C55" s="65" t="s">
        <v>103</v>
      </c>
      <c r="D55" s="119">
        <v>0.90400000000000003</v>
      </c>
      <c r="F55"/>
    </row>
    <row r="56" spans="2:6" ht="14.5" hidden="1" x14ac:dyDescent="0.25">
      <c r="B56" s="65" t="s">
        <v>153</v>
      </c>
      <c r="C56" s="66" t="s">
        <v>112</v>
      </c>
      <c r="D56" s="119">
        <v>0.94099999999999995</v>
      </c>
      <c r="F56"/>
    </row>
    <row r="57" spans="2:6" ht="14.5" hidden="1" x14ac:dyDescent="0.25">
      <c r="B57" s="65" t="s">
        <v>155</v>
      </c>
      <c r="C57" s="66" t="s">
        <v>108</v>
      </c>
      <c r="D57" s="119">
        <v>0.92600000000000005</v>
      </c>
      <c r="F57"/>
    </row>
    <row r="58" spans="2:6" ht="14.5" hidden="1" x14ac:dyDescent="0.25">
      <c r="B58" s="65" t="s">
        <v>156</v>
      </c>
      <c r="C58" s="66" t="s">
        <v>101</v>
      </c>
      <c r="D58" s="119">
        <v>1.01</v>
      </c>
      <c r="F58"/>
    </row>
    <row r="59" spans="2:6" ht="14.5" hidden="1" x14ac:dyDescent="0.25">
      <c r="B59" s="65" t="s">
        <v>157</v>
      </c>
      <c r="C59" s="65" t="s">
        <v>103</v>
      </c>
      <c r="D59" s="119">
        <v>0.90400000000000003</v>
      </c>
      <c r="F59"/>
    </row>
    <row r="60" spans="2:6" ht="14.5" hidden="1" x14ac:dyDescent="0.25">
      <c r="B60" s="65" t="s">
        <v>158</v>
      </c>
      <c r="C60" s="66" t="s">
        <v>112</v>
      </c>
      <c r="D60" s="119">
        <v>0.94099999999999995</v>
      </c>
      <c r="F60"/>
    </row>
    <row r="61" spans="2:6" ht="14.5" hidden="1" x14ac:dyDescent="0.25">
      <c r="B61" s="65" t="s">
        <v>159</v>
      </c>
      <c r="C61" s="66" t="s">
        <v>108</v>
      </c>
      <c r="D61" s="119">
        <v>0.92600000000000005</v>
      </c>
      <c r="F61"/>
    </row>
    <row r="62" spans="2:6" ht="14.5" hidden="1" x14ac:dyDescent="0.25">
      <c r="B62" s="65" t="s">
        <v>160</v>
      </c>
      <c r="C62" s="66" t="s">
        <v>110</v>
      </c>
      <c r="D62" s="119">
        <v>0.96</v>
      </c>
      <c r="F62"/>
    </row>
    <row r="63" spans="2:6" ht="14.5" hidden="1" x14ac:dyDescent="0.25">
      <c r="B63" s="65" t="s">
        <v>161</v>
      </c>
      <c r="C63" s="66" t="s">
        <v>108</v>
      </c>
      <c r="D63" s="119">
        <v>0.92600000000000005</v>
      </c>
      <c r="F63"/>
    </row>
    <row r="64" spans="2:6" ht="14.5" hidden="1" x14ac:dyDescent="0.25">
      <c r="B64" s="65" t="s">
        <v>162</v>
      </c>
      <c r="C64" s="65" t="s">
        <v>103</v>
      </c>
      <c r="D64" s="119">
        <v>0.90400000000000003</v>
      </c>
      <c r="F64"/>
    </row>
    <row r="65" spans="2:6" ht="14.5" hidden="1" x14ac:dyDescent="0.25">
      <c r="B65" s="65" t="s">
        <v>163</v>
      </c>
      <c r="C65" s="66" t="s">
        <v>127</v>
      </c>
      <c r="D65" s="119">
        <v>0.98899999999999999</v>
      </c>
      <c r="F65"/>
    </row>
    <row r="66" spans="2:6" ht="14.5" hidden="1" x14ac:dyDescent="0.25">
      <c r="B66" s="65" t="s">
        <v>164</v>
      </c>
      <c r="C66" s="65" t="s">
        <v>103</v>
      </c>
      <c r="D66" s="119">
        <v>0.90400000000000003</v>
      </c>
      <c r="F66"/>
    </row>
    <row r="67" spans="2:6" ht="14.5" hidden="1" x14ac:dyDescent="0.25">
      <c r="B67" s="65" t="s">
        <v>165</v>
      </c>
      <c r="C67" s="65" t="s">
        <v>103</v>
      </c>
      <c r="D67" s="119">
        <v>0.90400000000000003</v>
      </c>
      <c r="F67"/>
    </row>
    <row r="68" spans="2:6" ht="14.5" hidden="1" x14ac:dyDescent="0.25">
      <c r="B68" s="65" t="s">
        <v>166</v>
      </c>
      <c r="C68" s="66" t="s">
        <v>99</v>
      </c>
      <c r="D68" s="119">
        <v>0.91600000000000004</v>
      </c>
      <c r="F68"/>
    </row>
    <row r="69" spans="2:6" ht="14.5" hidden="1" x14ac:dyDescent="0.25">
      <c r="B69" s="65" t="s">
        <v>167</v>
      </c>
      <c r="C69" s="66" t="s">
        <v>108</v>
      </c>
      <c r="D69" s="119">
        <v>0.92600000000000005</v>
      </c>
      <c r="F69"/>
    </row>
    <row r="70" spans="2:6" ht="14.5" hidden="1" x14ac:dyDescent="0.25">
      <c r="B70" s="65" t="s">
        <v>168</v>
      </c>
      <c r="C70" s="66" t="s">
        <v>169</v>
      </c>
      <c r="D70" s="119">
        <v>0.98399999999999999</v>
      </c>
      <c r="F70"/>
    </row>
    <row r="71" spans="2:6" ht="14.5" hidden="1" x14ac:dyDescent="0.25">
      <c r="B71" s="65" t="s">
        <v>170</v>
      </c>
      <c r="C71" s="65" t="s">
        <v>103</v>
      </c>
      <c r="D71" s="119">
        <v>0.90400000000000003</v>
      </c>
      <c r="F71"/>
    </row>
    <row r="72" spans="2:6" ht="14.5" hidden="1" x14ac:dyDescent="0.25">
      <c r="B72" s="65" t="s">
        <v>171</v>
      </c>
      <c r="C72" s="65" t="s">
        <v>101</v>
      </c>
      <c r="D72" s="119">
        <v>1.01</v>
      </c>
      <c r="F72"/>
    </row>
    <row r="73" spans="2:6" ht="14.5" hidden="1" x14ac:dyDescent="0.25">
      <c r="B73" s="65" t="s">
        <v>172</v>
      </c>
      <c r="C73" s="65" t="s">
        <v>103</v>
      </c>
      <c r="D73" s="119">
        <v>0.90400000000000003</v>
      </c>
      <c r="F73"/>
    </row>
    <row r="74" spans="2:6" ht="14.5" hidden="1" x14ac:dyDescent="0.25">
      <c r="B74" s="65" t="s">
        <v>173</v>
      </c>
      <c r="C74" s="66" t="s">
        <v>108</v>
      </c>
      <c r="D74" s="119">
        <v>0.92600000000000005</v>
      </c>
      <c r="F74"/>
    </row>
    <row r="75" spans="2:6" ht="14.5" hidden="1" x14ac:dyDescent="0.25">
      <c r="B75" s="65" t="s">
        <v>174</v>
      </c>
      <c r="C75" s="66" t="s">
        <v>108</v>
      </c>
      <c r="D75" s="119">
        <v>0.92600000000000005</v>
      </c>
      <c r="F75"/>
    </row>
    <row r="76" spans="2:6" ht="14.5" hidden="1" x14ac:dyDescent="0.25">
      <c r="B76" s="65" t="s">
        <v>175</v>
      </c>
      <c r="C76" s="66" t="s">
        <v>112</v>
      </c>
      <c r="D76" s="119">
        <v>0.94099999999999995</v>
      </c>
      <c r="F76"/>
    </row>
    <row r="77" spans="2:6" ht="14.5" hidden="1" x14ac:dyDescent="0.25">
      <c r="B77" s="65" t="s">
        <v>176</v>
      </c>
      <c r="C77" s="66" t="s">
        <v>108</v>
      </c>
      <c r="D77" s="119">
        <v>0.92600000000000005</v>
      </c>
      <c r="F77"/>
    </row>
    <row r="78" spans="2:6" ht="14.5" hidden="1" x14ac:dyDescent="0.25">
      <c r="B78" s="65" t="s">
        <v>177</v>
      </c>
      <c r="C78" s="65" t="s">
        <v>103</v>
      </c>
      <c r="D78" s="119">
        <v>0.90400000000000003</v>
      </c>
      <c r="F78"/>
    </row>
    <row r="79" spans="2:6" ht="14.5" hidden="1" x14ac:dyDescent="0.25">
      <c r="B79" s="65" t="s">
        <v>181</v>
      </c>
      <c r="C79" s="66" t="s">
        <v>114</v>
      </c>
      <c r="D79" s="119">
        <v>0.94399999999999995</v>
      </c>
      <c r="F79"/>
    </row>
    <row r="80" spans="2:6" ht="14.5" hidden="1" x14ac:dyDescent="0.25">
      <c r="B80" s="65" t="s">
        <v>178</v>
      </c>
      <c r="C80" s="65" t="s">
        <v>101</v>
      </c>
      <c r="D80" s="119">
        <v>1.01</v>
      </c>
      <c r="F80"/>
    </row>
    <row r="81" spans="2:6" ht="14.5" hidden="1" x14ac:dyDescent="0.25">
      <c r="B81" s="65" t="s">
        <v>179</v>
      </c>
      <c r="C81" s="66" t="s">
        <v>101</v>
      </c>
      <c r="D81" s="119">
        <v>1.01</v>
      </c>
      <c r="F81"/>
    </row>
    <row r="82" spans="2:6" ht="14.5" hidden="1" x14ac:dyDescent="0.25">
      <c r="B82" s="65" t="s">
        <v>180</v>
      </c>
      <c r="C82" s="66" t="s">
        <v>101</v>
      </c>
      <c r="D82" s="119">
        <v>1.01</v>
      </c>
      <c r="F82"/>
    </row>
    <row r="83" spans="2:6" ht="14.5" hidden="1" x14ac:dyDescent="0.25">
      <c r="B83" s="65" t="s">
        <v>182</v>
      </c>
      <c r="C83" s="66" t="s">
        <v>106</v>
      </c>
      <c r="D83" s="119">
        <v>0.93600000000000005</v>
      </c>
      <c r="F83"/>
    </row>
    <row r="84" spans="2:6" ht="14.5" hidden="1" x14ac:dyDescent="0.25">
      <c r="B84" s="65" t="s">
        <v>183</v>
      </c>
      <c r="C84" s="66" t="s">
        <v>112</v>
      </c>
      <c r="D84" s="119">
        <v>0.94099999999999995</v>
      </c>
      <c r="F84"/>
    </row>
    <row r="85" spans="2:6" ht="14.5" hidden="1" x14ac:dyDescent="0.25">
      <c r="B85" s="65" t="s">
        <v>184</v>
      </c>
      <c r="C85" s="65" t="s">
        <v>103</v>
      </c>
      <c r="D85" s="119">
        <v>0.90400000000000003</v>
      </c>
      <c r="F85"/>
    </row>
    <row r="86" spans="2:6" ht="14.5" hidden="1" x14ac:dyDescent="0.25">
      <c r="B86" s="65" t="s">
        <v>185</v>
      </c>
      <c r="C86" s="66" t="s">
        <v>108</v>
      </c>
      <c r="D86" s="119">
        <v>0.92600000000000005</v>
      </c>
      <c r="F86"/>
    </row>
    <row r="87" spans="2:6" ht="14.5" hidden="1" x14ac:dyDescent="0.25">
      <c r="B87" s="65" t="s">
        <v>186</v>
      </c>
      <c r="C87" s="65" t="s">
        <v>103</v>
      </c>
      <c r="D87" s="119">
        <v>0.90400000000000003</v>
      </c>
      <c r="F87"/>
    </row>
    <row r="88" spans="2:6" ht="14.5" hidden="1" x14ac:dyDescent="0.25">
      <c r="B88" s="65" t="s">
        <v>187</v>
      </c>
      <c r="C88" s="65" t="s">
        <v>103</v>
      </c>
      <c r="D88" s="119">
        <v>0.90400000000000003</v>
      </c>
      <c r="F88"/>
    </row>
    <row r="89" spans="2:6" ht="14.5" hidden="1" x14ac:dyDescent="0.25">
      <c r="B89" s="65" t="s">
        <v>188</v>
      </c>
      <c r="C89" s="66" t="s">
        <v>127</v>
      </c>
      <c r="D89" s="119">
        <v>0.98899999999999999</v>
      </c>
      <c r="F89"/>
    </row>
    <row r="90" spans="2:6" ht="14.5" hidden="1" x14ac:dyDescent="0.25">
      <c r="B90" s="65" t="s">
        <v>189</v>
      </c>
      <c r="C90" s="65" t="s">
        <v>103</v>
      </c>
      <c r="D90" s="119">
        <v>0.90400000000000003</v>
      </c>
      <c r="F90"/>
    </row>
    <row r="91" spans="2:6" ht="14.5" hidden="1" x14ac:dyDescent="0.25">
      <c r="B91" s="65" t="s">
        <v>190</v>
      </c>
      <c r="C91" s="66" t="s">
        <v>112</v>
      </c>
      <c r="D91" s="119">
        <v>0.94099999999999995</v>
      </c>
      <c r="F91"/>
    </row>
    <row r="92" spans="2:6" ht="14.5" hidden="1" x14ac:dyDescent="0.25">
      <c r="B92" s="65" t="s">
        <v>191</v>
      </c>
      <c r="C92" s="65" t="s">
        <v>101</v>
      </c>
      <c r="D92" s="119">
        <v>1.01</v>
      </c>
      <c r="F92"/>
    </row>
    <row r="93" spans="2:6" ht="14.5" hidden="1" x14ac:dyDescent="0.25">
      <c r="B93" s="65" t="s">
        <v>192</v>
      </c>
      <c r="C93" s="66" t="s">
        <v>112</v>
      </c>
      <c r="D93" s="119">
        <v>0.94099999999999995</v>
      </c>
      <c r="F93"/>
    </row>
    <row r="94" spans="2:6" ht="14.5" hidden="1" x14ac:dyDescent="0.25">
      <c r="B94" s="65" t="s">
        <v>193</v>
      </c>
      <c r="C94" s="65" t="s">
        <v>103</v>
      </c>
      <c r="D94" s="119">
        <v>0.90400000000000003</v>
      </c>
      <c r="F94"/>
    </row>
    <row r="95" spans="2:6" ht="14.5" hidden="1" x14ac:dyDescent="0.25">
      <c r="B95" s="65" t="s">
        <v>194</v>
      </c>
      <c r="C95" s="66" t="s">
        <v>112</v>
      </c>
      <c r="D95" s="119">
        <v>0.94099999999999995</v>
      </c>
      <c r="F95"/>
    </row>
    <row r="96" spans="2:6" ht="14.5" hidden="1" x14ac:dyDescent="0.25">
      <c r="B96" s="84" t="s">
        <v>195</v>
      </c>
      <c r="C96" s="85" t="s">
        <v>101</v>
      </c>
      <c r="D96" s="120">
        <v>1.01</v>
      </c>
      <c r="F96"/>
    </row>
    <row r="97" spans="2:6" ht="14.5" hidden="1" x14ac:dyDescent="0.25">
      <c r="B97" s="86" t="s">
        <v>196</v>
      </c>
      <c r="C97" s="87" t="s">
        <v>108</v>
      </c>
      <c r="D97" s="119">
        <v>0.92600000000000005</v>
      </c>
      <c r="F97"/>
    </row>
    <row r="98" spans="2:6" hidden="1" x14ac:dyDescent="0.25">
      <c r="B98" s="88" t="s">
        <v>201</v>
      </c>
      <c r="C98" s="89" t="s">
        <v>103</v>
      </c>
      <c r="D98" s="121">
        <v>0.90400000000000003</v>
      </c>
    </row>
    <row r="99" spans="2:6" hidden="1" x14ac:dyDescent="0.25">
      <c r="B99" s="88" t="s">
        <v>202</v>
      </c>
      <c r="C99" s="89" t="s">
        <v>103</v>
      </c>
      <c r="D99" s="121">
        <v>0.90400000000000003</v>
      </c>
    </row>
    <row r="100" spans="2:6" hidden="1" x14ac:dyDescent="0.25">
      <c r="B100" s="88" t="s">
        <v>203</v>
      </c>
      <c r="C100" s="89" t="s">
        <v>108</v>
      </c>
      <c r="D100" s="119">
        <v>0.92600000000000005</v>
      </c>
    </row>
    <row r="101" spans="2:6" hidden="1" x14ac:dyDescent="0.25">
      <c r="B101" s="88" t="s">
        <v>204</v>
      </c>
      <c r="C101" s="89" t="s">
        <v>101</v>
      </c>
      <c r="D101" s="121">
        <v>1.01</v>
      </c>
    </row>
    <row r="102" spans="2:6" hidden="1" x14ac:dyDescent="0.25">
      <c r="B102" s="88" t="s">
        <v>205</v>
      </c>
      <c r="C102" s="89" t="s">
        <v>108</v>
      </c>
      <c r="D102" s="119">
        <v>0.92600000000000005</v>
      </c>
    </row>
    <row r="103" spans="2:6" hidden="1" x14ac:dyDescent="0.25">
      <c r="B103" s="88" t="s">
        <v>206</v>
      </c>
      <c r="C103" s="89" t="s">
        <v>101</v>
      </c>
      <c r="D103" s="121">
        <v>1.01</v>
      </c>
    </row>
    <row r="104" spans="2:6" hidden="1" x14ac:dyDescent="0.25">
      <c r="B104" s="88" t="s">
        <v>207</v>
      </c>
      <c r="C104" s="89" t="s">
        <v>99</v>
      </c>
      <c r="D104" s="121">
        <v>0.91600000000000004</v>
      </c>
    </row>
    <row r="105" spans="2:6" hidden="1" x14ac:dyDescent="0.25">
      <c r="B105" s="88" t="s">
        <v>208</v>
      </c>
      <c r="C105" s="89" t="s">
        <v>114</v>
      </c>
      <c r="D105" s="121">
        <v>0.94399999999999995</v>
      </c>
    </row>
    <row r="106" spans="2:6" hidden="1" x14ac:dyDescent="0.25">
      <c r="B106" s="88" t="s">
        <v>209</v>
      </c>
      <c r="C106" s="89" t="s">
        <v>103</v>
      </c>
      <c r="D106" s="122">
        <v>0.90400000000000003</v>
      </c>
    </row>
    <row r="107" spans="2:6" hidden="1" x14ac:dyDescent="0.25">
      <c r="B107" s="88" t="s">
        <v>210</v>
      </c>
      <c r="C107" s="89" t="s">
        <v>99</v>
      </c>
      <c r="D107" s="121">
        <v>0.91600000000000004</v>
      </c>
    </row>
    <row r="108" spans="2:6" hidden="1" x14ac:dyDescent="0.25">
      <c r="B108" s="88" t="s">
        <v>211</v>
      </c>
      <c r="C108" s="89" t="s">
        <v>112</v>
      </c>
      <c r="D108" s="121">
        <v>0.94099999999999995</v>
      </c>
    </row>
  </sheetData>
  <sheetProtection algorithmName="SHA-512" hashValue="DRUHy5imyb/cbeLaRyKwGbskXjp8hZXrPIsjQIMv76JJnjYGu5akg7kfyafmjCCy41j/C9jl4C/Rc4dFlF9n7Q==" saltValue="BXoIBY8DgJxCvaeqfVOdLg==" spinCount="100000" sheet="1" objects="1" scenarios="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0"/>
  <sheetViews>
    <sheetView zoomScale="125" workbookViewId="0">
      <selection activeCell="B13" sqref="B13"/>
    </sheetView>
  </sheetViews>
  <sheetFormatPr defaultColWidth="9.1796875" defaultRowHeight="12.5" x14ac:dyDescent="0.25"/>
  <cols>
    <col min="1" max="1" width="37.81640625" style="3" customWidth="1"/>
    <col min="2" max="2" width="20.7265625" style="3" bestFit="1" customWidth="1"/>
    <col min="3" max="3" width="12.7265625" style="3" bestFit="1" customWidth="1"/>
    <col min="4" max="4" width="17.1796875" style="58" customWidth="1"/>
    <col min="5" max="5" width="10.26953125" style="78" bestFit="1" customWidth="1"/>
    <col min="6" max="6" width="11.26953125" style="78" bestFit="1" customWidth="1"/>
    <col min="7" max="16384" width="9.1796875" style="3"/>
  </cols>
  <sheetData>
    <row r="1" spans="1:8" ht="15.5" x14ac:dyDescent="0.35">
      <c r="A1" s="24" t="s">
        <v>231</v>
      </c>
    </row>
    <row r="2" spans="1:8" x14ac:dyDescent="0.25">
      <c r="A2" s="22"/>
      <c r="B2" s="22"/>
      <c r="C2" s="22"/>
    </row>
    <row r="3" spans="1:8" ht="13" x14ac:dyDescent="0.3">
      <c r="A3" s="7" t="s">
        <v>10</v>
      </c>
      <c r="B3" s="22"/>
      <c r="C3" s="22"/>
      <c r="D3" s="7" t="s">
        <v>56</v>
      </c>
    </row>
    <row r="4" spans="1:8" x14ac:dyDescent="0.25">
      <c r="A4" s="25" t="s">
        <v>24</v>
      </c>
      <c r="B4" s="117">
        <f>'Direct Staffing'!D27</f>
        <v>19.779023529999996</v>
      </c>
      <c r="D4" s="104">
        <f>B4</f>
        <v>19.779023529999996</v>
      </c>
    </row>
    <row r="5" spans="1:8" x14ac:dyDescent="0.25">
      <c r="A5" s="22"/>
      <c r="B5" s="22"/>
      <c r="C5" s="22"/>
    </row>
    <row r="6" spans="1:8" ht="13" x14ac:dyDescent="0.3">
      <c r="A6" s="7" t="s">
        <v>25</v>
      </c>
      <c r="B6" s="22"/>
      <c r="C6" s="22"/>
    </row>
    <row r="7" spans="1:8" x14ac:dyDescent="0.25">
      <c r="A7" s="25" t="s">
        <v>26</v>
      </c>
      <c r="B7" s="41">
        <f>'Program Plan Support'!D10</f>
        <v>7.0000000000000007E-2</v>
      </c>
      <c r="D7" s="104">
        <f>B7*D4</f>
        <v>1.3845316471</v>
      </c>
    </row>
    <row r="8" spans="1:8" x14ac:dyDescent="0.25">
      <c r="A8" s="22"/>
      <c r="B8" s="22"/>
      <c r="C8" s="22"/>
    </row>
    <row r="9" spans="1:8" ht="13" x14ac:dyDescent="0.3">
      <c r="A9" s="7" t="s">
        <v>1</v>
      </c>
      <c r="B9" s="22"/>
      <c r="C9" s="22"/>
    </row>
    <row r="10" spans="1:8" x14ac:dyDescent="0.25">
      <c r="A10" s="25" t="s">
        <v>9</v>
      </c>
      <c r="B10" s="42">
        <f>'Emp. Related Exp.'!D19</f>
        <v>0.23599999999999999</v>
      </c>
      <c r="C10" s="26"/>
      <c r="D10" s="104">
        <f>B10*(D4+D7)</f>
        <v>4.9945990217955991</v>
      </c>
    </row>
    <row r="11" spans="1:8" x14ac:dyDescent="0.25">
      <c r="A11" s="22"/>
      <c r="B11" s="22"/>
      <c r="C11" s="22"/>
    </row>
    <row r="12" spans="1:8" ht="13" x14ac:dyDescent="0.3">
      <c r="A12" s="7" t="s">
        <v>29</v>
      </c>
      <c r="B12" s="22"/>
      <c r="C12" s="22"/>
    </row>
    <row r="13" spans="1:8" x14ac:dyDescent="0.25">
      <c r="A13" s="27" t="s">
        <v>30</v>
      </c>
      <c r="B13" s="118">
        <f>'Client Programming &amp; Supports'!D5</f>
        <v>2.4199999999999999E-2</v>
      </c>
      <c r="D13" s="8">
        <f>(D4+D7+D10)*B13</f>
        <v>0.6330273316132734</v>
      </c>
    </row>
    <row r="14" spans="1:8" x14ac:dyDescent="0.25">
      <c r="A14" s="22"/>
      <c r="B14" s="22"/>
      <c r="C14" s="22"/>
    </row>
    <row r="15" spans="1:8" ht="13" x14ac:dyDescent="0.3">
      <c r="A15" s="7" t="s">
        <v>49</v>
      </c>
      <c r="B15" s="22"/>
      <c r="C15" s="22"/>
    </row>
    <row r="16" spans="1:8" x14ac:dyDescent="0.25">
      <c r="A16" s="47" t="s">
        <v>53</v>
      </c>
      <c r="B16" s="49">
        <f>'Program Related Expenses'!F13</f>
        <v>0.20050000000000001</v>
      </c>
      <c r="C16" s="26"/>
      <c r="D16" s="104">
        <f>E16-(D4+D10+D7+D13)</f>
        <v>6.7187390830106679</v>
      </c>
      <c r="E16" s="78">
        <f>(D4+D10+D7+D13)/(1-B16)</f>
        <v>33.50992061351954</v>
      </c>
      <c r="G16" s="58"/>
      <c r="H16" s="58"/>
    </row>
    <row r="17" spans="1:9" x14ac:dyDescent="0.25">
      <c r="A17" s="67"/>
      <c r="B17" s="68"/>
      <c r="C17" s="26"/>
      <c r="D17" s="104"/>
      <c r="G17" s="58"/>
      <c r="H17" s="58"/>
    </row>
    <row r="18" spans="1:9" s="72" customFormat="1" ht="13" x14ac:dyDescent="0.3">
      <c r="A18" s="69" t="s">
        <v>197</v>
      </c>
      <c r="B18" s="70"/>
      <c r="C18" s="71"/>
      <c r="D18" s="105"/>
      <c r="E18" s="78"/>
      <c r="F18" s="78"/>
      <c r="G18" s="110"/>
      <c r="H18" s="110"/>
    </row>
    <row r="19" spans="1:9" s="72" customFormat="1" x14ac:dyDescent="0.25">
      <c r="A19" s="73" t="s">
        <v>198</v>
      </c>
      <c r="B19" s="74" t="str">
        <f>'Regional Variance Factor'!B7</f>
        <v>-</v>
      </c>
      <c r="C19" s="75"/>
      <c r="D19" s="106" t="str">
        <f>IF((B19&lt;&gt;"-"),((E16*B19)-E16),"Select County")</f>
        <v>Select County</v>
      </c>
      <c r="E19" s="78"/>
      <c r="F19" s="78"/>
      <c r="G19" s="111"/>
      <c r="H19" s="110"/>
    </row>
    <row r="20" spans="1:9" hidden="1" x14ac:dyDescent="0.25">
      <c r="A20" s="22"/>
      <c r="B20" s="22"/>
      <c r="C20" s="22"/>
      <c r="G20" s="58"/>
      <c r="H20" s="58"/>
    </row>
    <row r="21" spans="1:9" ht="13" hidden="1" x14ac:dyDescent="0.3">
      <c r="A21" s="28" t="s">
        <v>65</v>
      </c>
      <c r="B21" s="23" t="e">
        <f>D22</f>
        <v>#VALUE!</v>
      </c>
      <c r="D21" s="8" t="str">
        <f>IF((B19&lt;&gt;"-"),E16+D19,"Select County")</f>
        <v>Select County</v>
      </c>
      <c r="G21" s="58"/>
      <c r="H21" s="58"/>
    </row>
    <row r="22" spans="1:9" x14ac:dyDescent="0.25">
      <c r="A22"/>
      <c r="D22" s="108" t="e">
        <f>D21/F26</f>
        <v>#VALUE!</v>
      </c>
      <c r="G22" s="58"/>
      <c r="H22" s="58"/>
    </row>
    <row r="23" spans="1:9" ht="13" hidden="1" x14ac:dyDescent="0.3">
      <c r="A23" s="28" t="s">
        <v>54</v>
      </c>
      <c r="B23" s="50" t="str">
        <f>IF((B19&lt;&gt;"-"),B21/4,"Select County")</f>
        <v>Select County</v>
      </c>
      <c r="C23" s="22"/>
      <c r="D23" s="78"/>
      <c r="G23" s="58"/>
      <c r="H23" s="58"/>
    </row>
    <row r="24" spans="1:9" ht="13" hidden="1" x14ac:dyDescent="0.3">
      <c r="A24" s="101"/>
      <c r="B24" s="102"/>
      <c r="C24" s="22"/>
      <c r="D24" s="78"/>
      <c r="G24" s="58"/>
      <c r="H24" s="58"/>
    </row>
    <row r="25" spans="1:9" ht="13" x14ac:dyDescent="0.3">
      <c r="A25" s="101" t="s">
        <v>237</v>
      </c>
      <c r="B25" s="4"/>
      <c r="C25" s="22"/>
      <c r="D25" s="78"/>
      <c r="G25" s="58"/>
      <c r="H25" s="58"/>
    </row>
    <row r="26" spans="1:9" x14ac:dyDescent="0.25">
      <c r="A26" s="53" t="s">
        <v>237</v>
      </c>
      <c r="B26" s="103" t="str">
        <f>'Direct Staffing'!D30</f>
        <v>Face to Face 1:2</v>
      </c>
      <c r="C26" s="22"/>
      <c r="D26" s="108" t="str">
        <f>B23</f>
        <v>Select County</v>
      </c>
      <c r="E26" s="78" t="s">
        <v>238</v>
      </c>
      <c r="F26" s="78">
        <f>IF('Direct Staffing'!D30='Direct Staffing'!H31,2,1)</f>
        <v>2</v>
      </c>
      <c r="G26" s="58"/>
      <c r="H26" s="58"/>
    </row>
    <row r="27" spans="1:9" x14ac:dyDescent="0.25">
      <c r="A27" s="22"/>
      <c r="B27" s="22"/>
      <c r="C27" s="22"/>
      <c r="D27" s="108" t="e">
        <f>D26/F26</f>
        <v>#VALUE!</v>
      </c>
    </row>
    <row r="28" spans="1:9" s="92" customFormat="1" ht="13" hidden="1" x14ac:dyDescent="0.3">
      <c r="A28" s="90" t="s">
        <v>66</v>
      </c>
      <c r="B28" s="91">
        <v>1</v>
      </c>
      <c r="C28" s="107"/>
      <c r="D28" s="109"/>
      <c r="E28" s="109"/>
      <c r="F28" s="109"/>
      <c r="G28" s="107"/>
      <c r="H28" s="107"/>
      <c r="I28" s="107"/>
    </row>
    <row r="29" spans="1:9" s="92" customFormat="1" hidden="1" x14ac:dyDescent="0.25">
      <c r="A29" s="93" t="s">
        <v>67</v>
      </c>
      <c r="B29" s="94" t="str">
        <f>IF((B19&lt;&gt;"-"),B33-B21,"-")</f>
        <v>-</v>
      </c>
      <c r="C29" s="107"/>
      <c r="D29" s="109"/>
      <c r="E29" s="109"/>
      <c r="F29" s="109"/>
      <c r="G29" s="107"/>
      <c r="H29" s="107"/>
      <c r="I29" s="107"/>
    </row>
    <row r="30" spans="1:9" s="92" customFormat="1" hidden="1" x14ac:dyDescent="0.25">
      <c r="A30" s="93" t="s">
        <v>68</v>
      </c>
      <c r="B30" s="94" t="str">
        <f>IF((B19&lt;&gt;"-"),B34-B23,"-")</f>
        <v>-</v>
      </c>
      <c r="C30" s="107"/>
      <c r="D30" s="109"/>
      <c r="E30" s="109"/>
      <c r="F30" s="109"/>
      <c r="G30" s="107"/>
      <c r="H30" s="107"/>
      <c r="I30" s="107"/>
    </row>
    <row r="31" spans="1:9" s="92" customFormat="1" hidden="1" x14ac:dyDescent="0.25">
      <c r="C31" s="107"/>
      <c r="D31" s="109"/>
      <c r="E31" s="109"/>
      <c r="F31" s="109"/>
      <c r="G31" s="107"/>
      <c r="H31" s="107"/>
      <c r="I31" s="107"/>
    </row>
    <row r="32" spans="1:9" ht="13" hidden="1" x14ac:dyDescent="0.3">
      <c r="A32" s="7" t="s">
        <v>212</v>
      </c>
      <c r="C32" s="58"/>
      <c r="D32" s="78"/>
      <c r="G32" s="58"/>
      <c r="H32" s="58"/>
      <c r="I32" s="58"/>
    </row>
    <row r="33" spans="1:9" hidden="1" x14ac:dyDescent="0.25">
      <c r="A33" s="53" t="s">
        <v>73</v>
      </c>
      <c r="B33" s="55" t="str">
        <f>IF((B19&lt;&gt;"-"),ROUND(B28*B21,4),"Select County")</f>
        <v>Select County</v>
      </c>
      <c r="C33" s="58"/>
      <c r="D33" s="78"/>
      <c r="G33" s="58"/>
      <c r="H33" s="58"/>
      <c r="I33" s="58"/>
    </row>
    <row r="34" spans="1:9" ht="13" x14ac:dyDescent="0.3">
      <c r="A34" s="28" t="s">
        <v>240</v>
      </c>
      <c r="B34" s="55" t="str">
        <f>IF((B19&lt;&gt;"-"),ROUND(B28*B23,4),"Select County")</f>
        <v>Select County</v>
      </c>
      <c r="C34" s="58"/>
      <c r="D34" s="78"/>
      <c r="G34" s="58"/>
      <c r="H34" s="58"/>
      <c r="I34" s="58"/>
    </row>
    <row r="35" spans="1:9" x14ac:dyDescent="0.25">
      <c r="C35" s="58"/>
      <c r="D35" s="78"/>
      <c r="G35" s="58"/>
      <c r="H35" s="58"/>
      <c r="I35" s="58"/>
    </row>
    <row r="36" spans="1:9" ht="13" hidden="1" x14ac:dyDescent="0.3">
      <c r="A36" s="7" t="s">
        <v>74</v>
      </c>
      <c r="B36" s="77">
        <v>0.01</v>
      </c>
      <c r="C36" s="58"/>
      <c r="G36" s="58"/>
      <c r="H36" s="58"/>
      <c r="I36" s="58"/>
    </row>
    <row r="37" spans="1:9" hidden="1" x14ac:dyDescent="0.25">
      <c r="A37" s="53" t="s">
        <v>199</v>
      </c>
      <c r="B37" s="76" t="str">
        <f>IF((B19&lt;&gt;"-"),B33*B36,"-")</f>
        <v>-</v>
      </c>
      <c r="C37" s="58"/>
      <c r="G37" s="58"/>
      <c r="H37" s="58"/>
      <c r="I37" s="58"/>
    </row>
    <row r="38" spans="1:9" hidden="1" x14ac:dyDescent="0.25">
      <c r="A38" s="53" t="s">
        <v>75</v>
      </c>
      <c r="B38" s="76" t="str">
        <f>IF((B19&lt;&gt;"-"),B34*B36,"-")</f>
        <v>-</v>
      </c>
      <c r="C38" s="58"/>
      <c r="G38" s="58"/>
      <c r="H38" s="58"/>
      <c r="I38" s="58"/>
    </row>
    <row r="39" spans="1:9" hidden="1" x14ac:dyDescent="0.25">
      <c r="C39" s="58"/>
      <c r="G39" s="58"/>
      <c r="H39" s="58"/>
      <c r="I39" s="58"/>
    </row>
    <row r="40" spans="1:9" ht="13" hidden="1" x14ac:dyDescent="0.3">
      <c r="A40" s="7" t="s">
        <v>79</v>
      </c>
      <c r="C40" s="58"/>
      <c r="G40" s="58"/>
      <c r="H40" s="58"/>
      <c r="I40" s="58"/>
    </row>
    <row r="41" spans="1:9" hidden="1" x14ac:dyDescent="0.25">
      <c r="A41" s="53" t="s">
        <v>76</v>
      </c>
      <c r="B41" s="55" t="str">
        <f>IF((B19&lt;&gt;"-"),B33+B37,"-")</f>
        <v>-</v>
      </c>
      <c r="C41" s="58"/>
      <c r="G41" s="58"/>
      <c r="H41" s="58"/>
      <c r="I41" s="58"/>
    </row>
    <row r="42" spans="1:9" hidden="1" x14ac:dyDescent="0.25">
      <c r="A42" s="53" t="s">
        <v>77</v>
      </c>
      <c r="B42" s="55" t="str">
        <f>IF((B19&lt;&gt;"-"),B34+B38,"-")</f>
        <v>-</v>
      </c>
      <c r="C42" s="58"/>
      <c r="G42" s="58"/>
      <c r="H42" s="58"/>
      <c r="I42" s="58"/>
    </row>
    <row r="43" spans="1:9" hidden="1" x14ac:dyDescent="0.25">
      <c r="C43" s="58"/>
      <c r="G43" s="58"/>
      <c r="H43" s="58"/>
      <c r="I43" s="58"/>
    </row>
    <row r="44" spans="1:9" ht="13" hidden="1" x14ac:dyDescent="0.3">
      <c r="A44" s="7" t="s">
        <v>80</v>
      </c>
      <c r="B44" s="77">
        <v>0.05</v>
      </c>
      <c r="C44" s="58"/>
      <c r="G44" s="58"/>
      <c r="H44" s="58"/>
      <c r="I44" s="58"/>
    </row>
    <row r="45" spans="1:9" hidden="1" x14ac:dyDescent="0.25">
      <c r="A45" s="53" t="s">
        <v>199</v>
      </c>
      <c r="B45" s="76" t="str">
        <f>IF((B19&lt;&gt;"-"),B41*B44,"-")</f>
        <v>-</v>
      </c>
      <c r="C45" s="58"/>
      <c r="G45" s="58"/>
      <c r="H45" s="58"/>
      <c r="I45" s="58"/>
    </row>
    <row r="46" spans="1:9" hidden="1" x14ac:dyDescent="0.25">
      <c r="A46" s="53" t="s">
        <v>75</v>
      </c>
      <c r="B46" s="76" t="str">
        <f>IF((B19&lt;&gt;"-"),B42*B44,"-")</f>
        <v>-</v>
      </c>
      <c r="C46" s="58"/>
      <c r="G46" s="58"/>
      <c r="H46" s="58"/>
      <c r="I46" s="58"/>
    </row>
    <row r="47" spans="1:9" hidden="1" x14ac:dyDescent="0.25">
      <c r="C47" s="58"/>
      <c r="G47" s="58"/>
      <c r="H47" s="58"/>
      <c r="I47" s="58"/>
    </row>
    <row r="48" spans="1:9" ht="13" hidden="1" x14ac:dyDescent="0.3">
      <c r="A48" s="7" t="s">
        <v>81</v>
      </c>
      <c r="C48" s="58"/>
      <c r="G48" s="58"/>
      <c r="H48" s="58"/>
      <c r="I48" s="58"/>
    </row>
    <row r="49" spans="1:9" hidden="1" x14ac:dyDescent="0.25">
      <c r="A49" s="53" t="s">
        <v>76</v>
      </c>
      <c r="B49" s="55" t="str">
        <f>IF((B19&lt;&gt;"-"),B41+B45,"-")</f>
        <v>-</v>
      </c>
      <c r="C49" s="58"/>
      <c r="G49" s="58"/>
      <c r="H49" s="58"/>
      <c r="I49" s="58"/>
    </row>
    <row r="50" spans="1:9" hidden="1" x14ac:dyDescent="0.25">
      <c r="A50" s="53" t="s">
        <v>77</v>
      </c>
      <c r="B50" s="55" t="str">
        <f>IF((B19&lt;&gt;"-"),B42+B46,"-")</f>
        <v>-</v>
      </c>
      <c r="C50" s="58"/>
      <c r="G50" s="58"/>
      <c r="H50" s="58"/>
      <c r="I50" s="58"/>
    </row>
    <row r="51" spans="1:9" hidden="1" x14ac:dyDescent="0.25">
      <c r="C51" s="58"/>
      <c r="G51" s="58"/>
      <c r="H51" s="58"/>
      <c r="I51" s="58"/>
    </row>
    <row r="52" spans="1:9" ht="13" hidden="1" x14ac:dyDescent="0.3">
      <c r="A52" s="7" t="s">
        <v>87</v>
      </c>
      <c r="B52" s="77">
        <v>0.01</v>
      </c>
      <c r="C52" s="58"/>
      <c r="G52" s="58"/>
      <c r="H52" s="58"/>
      <c r="I52" s="58"/>
    </row>
    <row r="53" spans="1:9" hidden="1" x14ac:dyDescent="0.25">
      <c r="A53" s="53" t="s">
        <v>199</v>
      </c>
      <c r="B53" s="76" t="str">
        <f>IF((B19&lt;&gt;"-"),B49*B52,"-")</f>
        <v>-</v>
      </c>
      <c r="C53" s="58"/>
      <c r="G53" s="58"/>
      <c r="H53" s="58"/>
      <c r="I53" s="58"/>
    </row>
    <row r="54" spans="1:9" hidden="1" x14ac:dyDescent="0.25">
      <c r="A54" s="53" t="s">
        <v>75</v>
      </c>
      <c r="B54" s="76" t="str">
        <f>IF((B19&lt;&gt;"-"),B50*B52,"-")</f>
        <v>-</v>
      </c>
      <c r="C54" s="58"/>
      <c r="G54" s="58"/>
      <c r="H54" s="58"/>
      <c r="I54" s="58"/>
    </row>
    <row r="55" spans="1:9" hidden="1" x14ac:dyDescent="0.25"/>
    <row r="56" spans="1:9" ht="13" hidden="1" x14ac:dyDescent="0.3">
      <c r="A56" s="7" t="s">
        <v>88</v>
      </c>
    </row>
    <row r="57" spans="1:9" hidden="1" x14ac:dyDescent="0.25">
      <c r="A57" s="53" t="s">
        <v>76</v>
      </c>
      <c r="B57" s="55" t="str">
        <f>IF((B19&lt;&gt;"-"),B49+B53,"Select County")</f>
        <v>Select County</v>
      </c>
    </row>
    <row r="58" spans="1:9" hidden="1" x14ac:dyDescent="0.25">
      <c r="A58" s="53" t="s">
        <v>77</v>
      </c>
      <c r="B58" s="55" t="str">
        <f>IF((B19&lt;&gt;"-"),B50+B54,"Select County")</f>
        <v>Select County</v>
      </c>
    </row>
    <row r="59" spans="1:9" hidden="1" x14ac:dyDescent="0.25"/>
    <row r="60" spans="1:9" hidden="1" x14ac:dyDescent="0.25"/>
  </sheetData>
  <sheetProtection algorithmName="SHA-512" hashValue="qzC4pb4+Ot+tOfw6ovVUbyoiNYdTygvVPbTvLeuScVLacoUezB/rtFMP2RvGLbWURYFGQ0UZllPW5/sROnIY3A==" saltValue="7YBVQz6NxYEhc+r8aQyavg==" spinCount="100000" sheet="1" objects="1" scenarios="1"/>
  <phoneticPr fontId="2" type="noConversion"/>
  <dataValidations xWindow="549" yWindow="529" count="26">
    <dataValidation allowBlank="1" showInputMessage="1" showErrorMessage="1" prompt="Total Costs for Staffing per Hour formula is equal to Total Individual Staffing Amount from Direct Staffing sheet" sqref="B4"/>
    <dataValidation allowBlank="1" showInputMessage="1" showErrorMessage="1" prompt="Direct Staffing Rate Calculation formula is equal to Total Costs for Staffing per Hour" sqref="D4"/>
    <dataValidation allowBlank="1" showInputMessage="1" showErrorMessage="1" prompt="Program Support Hourly Standard formula is equal to Program Plan Support Percentage from Program Plan Support sheet" sqref="B7"/>
    <dataValidation allowBlank="1" showInputMessage="1" showErrorMessage="1" prompt="Program Support Rate Calculation formula is Program Support Hourly Standard times Direct Staffing Rate" sqref="D7"/>
    <dataValidation allowBlank="1" showInputMessage="1" showErrorMessage="1" prompt="Total Benefit Percentage formula is equal to Employee Related Expense Percentage from Emp. Related Exp. sheet" sqref="B10"/>
    <dataValidation allowBlank="1" showInputMessage="1" showErrorMessage="1" prompt="Employee Related Expenses Rate Calculation formula is Total Benefit Percentage times (Direct Staffing Rate + Program Support Rate)" sqref="D10"/>
    <dataValidation allowBlank="1" showInputMessage="1" showErrorMessage="1" prompt="Client Programming and Supports Standard formula is equal to Client Programming and Supports Percentage from Client Programming &amp; Supports sheet" sqref="B13"/>
    <dataValidation allowBlank="1" showInputMessage="1" showErrorMessage="1" prompt="Client Programming and Supports Rate Calculation formula is (Direct Staffing Rate + Prgram Support Rate + Employee Related Expenses Rate) times Client Programming and Supports Standard" sqref="D13"/>
    <dataValidation allowBlank="1" showInputMessage="1" showErrorMessage="1" prompt="Total Program Related Expenses formula is equal to Program Related Expenses from Program Related Expenses sheet" sqref="B16:B17"/>
    <dataValidation allowBlank="1" showInputMessage="1" showErrorMessage="1" prompt="Program Related Expenses Rate formula is Total Hourly Rate minus (Direct Staffing Rate + Program Support Rate + Employee Related Expenses Rate + Client Programming and Supports Rate)" sqref="D16:D17"/>
    <dataValidation allowBlank="1" showInputMessage="1" showErrorMessage="1" prompt="Hourly Rate formula is equal to Hourly Rate Calculation" sqref="B21"/>
    <dataValidation allowBlank="1" showInputMessage="1" showErrorMessage="1" prompt="Hourly Rate Calculation formula is (Direct Staffing Rate + Program Support Rate + Employee Related Expenses Rate + Client Programming and Supports Rate) divided by (1 minus Total Program Related Expenses)" sqref="D21"/>
    <dataValidation allowBlank="1" showInputMessage="1" showErrorMessage="1" prompt="15 Minute Unit Rate formula is Hourly Rate divided by 4" sqref="B23:B24"/>
    <dataValidation allowBlank="1" showInputMessage="1" showErrorMessage="1" prompt="Budget Neutrality Rate" sqref="B18 B28"/>
    <dataValidation allowBlank="1" showInputMessage="1" showErrorMessage="1" prompt="Hourly Budget Neutrality formula is Hourly Rate multiplied by the Budget Neutrality Rate" sqref="B29"/>
    <dataValidation allowBlank="1" showInputMessage="1" showErrorMessage="1" prompt="Original Total Hourly Rate formula is Hourly Rate plus Hourly Budget Neutrality" sqref="B33"/>
    <dataValidation allowBlank="1" showInputMessage="1" showErrorMessage="1" prompt="Original Total 15 Minute Rate formula is 15 Minute Rate plus 15 Minute Budget Neutrality" sqref="B34"/>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8"/>
    <dataValidation allowBlank="1" showInputMessage="1" showErrorMessage="1" prompt="Unit Regional Variance formula is Unit Rate multiplied by the appropriate Regional Variance Factor" sqref="B19"/>
    <dataValidation allowBlank="1" showInputMessage="1" showErrorMessage="1" prompt="Post COLA Total 15 Minute Rate formula is Original Total Rate Hourly Rate plus Hourly Cost of Living Adjustment" sqref="B42 B50 B58"/>
    <dataValidation allowBlank="1" showInputMessage="1" showErrorMessage="1" prompt="Post COLA Tota lHourly Rate formula is Original Total Rate Hourly Rate plus Hourly Cost of Living Adjustment" sqref="B41 B49 B57"/>
    <dataValidation allowBlank="1" showInputMessage="1" showErrorMessage="1" prompt="Hourly Cost of Living Adjustment formula is Original Total Hourly Rate multiplied by the COLA" sqref="B53 B37 B45"/>
    <dataValidation allowBlank="1" showInputMessage="1" showErrorMessage="1" prompt="15 Minute Cost of Living Adjustment formula is Original Total 15 Minute Unit Rate multiplied by the COLA" sqref="B38 B54 B46"/>
    <dataValidation allowBlank="1" showInputMessage="1" showErrorMessage="1" prompt="4/1/2014 COLA" sqref="B36 B44 B52"/>
    <dataValidation allowBlank="1" showInputMessage="1" showErrorMessage="1" prompt="15 Minute Budget Neutrality formula is 15 Minute  Rate multiplied by the Budget Neutrality Rate" sqref="B30"/>
    <dataValidation allowBlank="1" showInputMessage="1" showErrorMessage="1" prompt="Nature of Service formula is equal to Nature of Service from Direct Staffing sheet" sqref="B26"/>
  </dataValidations>
  <pageMargins left="0.75" right="0.75" top="1.37" bottom="1" header="0.5" footer="0.5"/>
  <pageSetup scale="82" orientation="portrait" r:id="rId1"/>
  <headerFooter alignWithMargins="0">
    <oddHeader>&amp;C&amp;G</oddHeader>
    <oddFooter>&amp;LDWRS Draft framework for Personal Support - &amp;A&amp;R&amp;P</oddFooter>
  </headerFooter>
  <ignoredErrors>
    <ignoredError sqref="D22 D27" evalError="1"/>
  </ignoredError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9"/>
  <sheetViews>
    <sheetView workbookViewId="0">
      <selection activeCell="A5" sqref="A5:XFD19"/>
    </sheetView>
  </sheetViews>
  <sheetFormatPr defaultRowHeight="12.5" x14ac:dyDescent="0.25"/>
  <cols>
    <col min="1" max="1" width="10.1796875" bestFit="1" customWidth="1"/>
    <col min="2" max="2" width="54.453125" customWidth="1"/>
  </cols>
  <sheetData>
    <row r="3" spans="1:3" ht="30" customHeight="1" x14ac:dyDescent="0.25"/>
    <row r="5" spans="1:3" hidden="1" x14ac:dyDescent="0.25">
      <c r="A5" t="s">
        <v>69</v>
      </c>
      <c r="B5" t="s">
        <v>70</v>
      </c>
    </row>
    <row r="6" spans="1:3" hidden="1" x14ac:dyDescent="0.25">
      <c r="A6" s="56">
        <v>41640</v>
      </c>
      <c r="B6" t="s">
        <v>71</v>
      </c>
      <c r="C6" t="s">
        <v>84</v>
      </c>
    </row>
    <row r="7" spans="1:3" hidden="1" x14ac:dyDescent="0.25">
      <c r="A7" s="56">
        <v>41709</v>
      </c>
      <c r="B7" t="s">
        <v>72</v>
      </c>
      <c r="C7" t="s">
        <v>85</v>
      </c>
    </row>
    <row r="8" spans="1:3" hidden="1" x14ac:dyDescent="0.25">
      <c r="A8" s="56">
        <v>41808</v>
      </c>
      <c r="B8" t="s">
        <v>78</v>
      </c>
      <c r="C8" t="s">
        <v>86</v>
      </c>
    </row>
    <row r="9" spans="1:3" hidden="1" x14ac:dyDescent="0.25">
      <c r="A9" s="56">
        <v>42164</v>
      </c>
      <c r="B9" s="57" t="s">
        <v>82</v>
      </c>
      <c r="C9" t="s">
        <v>83</v>
      </c>
    </row>
    <row r="10" spans="1:3" hidden="1" x14ac:dyDescent="0.25">
      <c r="A10" s="56">
        <v>42887</v>
      </c>
      <c r="B10" s="82" t="s">
        <v>220</v>
      </c>
      <c r="C10" s="83" t="s">
        <v>200</v>
      </c>
    </row>
    <row r="11" spans="1:3" hidden="1" x14ac:dyDescent="0.25">
      <c r="A11" s="56">
        <v>43282</v>
      </c>
      <c r="B11" s="83" t="s">
        <v>213</v>
      </c>
      <c r="C11" s="83" t="s">
        <v>214</v>
      </c>
    </row>
    <row r="12" spans="1:3" hidden="1" x14ac:dyDescent="0.25">
      <c r="A12" s="56">
        <v>43466</v>
      </c>
      <c r="B12" t="s">
        <v>215</v>
      </c>
      <c r="C12" s="83" t="s">
        <v>216</v>
      </c>
    </row>
    <row r="13" spans="1:3" hidden="1" x14ac:dyDescent="0.25">
      <c r="A13" s="56">
        <v>43831</v>
      </c>
      <c r="B13" s="83" t="s">
        <v>218</v>
      </c>
      <c r="C13" s="83" t="s">
        <v>217</v>
      </c>
    </row>
    <row r="14" spans="1:3" hidden="1" x14ac:dyDescent="0.25">
      <c r="A14" s="56">
        <v>43831</v>
      </c>
      <c r="B14" s="83" t="s">
        <v>221</v>
      </c>
      <c r="C14" s="83" t="s">
        <v>219</v>
      </c>
    </row>
    <row r="15" spans="1:3" hidden="1" x14ac:dyDescent="0.25">
      <c r="A15" s="56">
        <v>44197</v>
      </c>
      <c r="B15" t="s">
        <v>241</v>
      </c>
      <c r="C15" s="83" t="s">
        <v>242</v>
      </c>
    </row>
    <row r="16" spans="1:3" hidden="1" x14ac:dyDescent="0.25">
      <c r="A16" s="56">
        <v>44378</v>
      </c>
      <c r="B16" t="s">
        <v>241</v>
      </c>
      <c r="C16" s="83" t="s">
        <v>243</v>
      </c>
    </row>
    <row r="17" spans="1:3" ht="37.5" hidden="1" x14ac:dyDescent="0.25">
      <c r="A17" s="56">
        <v>44562</v>
      </c>
      <c r="B17" s="57" t="s">
        <v>245</v>
      </c>
      <c r="C17" s="83" t="s">
        <v>246</v>
      </c>
    </row>
    <row r="18" spans="1:3" hidden="1" x14ac:dyDescent="0.25">
      <c r="A18" s="56">
        <v>44720</v>
      </c>
      <c r="B18" t="s">
        <v>247</v>
      </c>
      <c r="C18" s="83" t="s">
        <v>248</v>
      </c>
    </row>
    <row r="19" spans="1:3" hidden="1" x14ac:dyDescent="0.25">
      <c r="A19" s="56">
        <v>44844</v>
      </c>
      <c r="B19" t="s">
        <v>241</v>
      </c>
      <c r="C19" s="83" t="s">
        <v>249</v>
      </c>
    </row>
  </sheetData>
  <sheetProtection algorithmName="SHA-512" hashValue="ZfS/1kU7p70HkuuCIeuT2sMJ0zh4HlyRQXZb6CZntSQk8cvbAASuz/CTwnkEmhE4829lRVngwuXUrQVNsIeokQ==" saltValue="eSPb35ZrfkySkSpIWG0/0Q==" spinCount="100000" sheet="1"/>
  <phoneticPr fontId="1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caf600041b5895cf1dc2bdecad897c6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111228701334d912b2ecc02ae36940fc"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8.8"/>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12"/>
          <xsd:enumeration value="MnSP R21.2"/>
          <xsd:enumeration value="MnSP R21.3"/>
          <xsd:enumeration value="MnSP R21.4"/>
          <xsd:enumeration value="MnSP R21.6"/>
          <xsd:enumeration value="MnSP R21.9"/>
          <xsd:enumeration value="MnSP R22.6"/>
          <xsd:enumeration value="MnSP R22.12"/>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R22.6</Category_x002d_Req>
    <Sub_x0020_category_x002d_req_x003a_ xmlns="39dc04e4-1dc7-4207-b25c-d7db9724c689">Frameworks</Sub_x0020_category_x002d_req_x003a_>
    <_dlc_DocId xmlns="0cdeeaad-74a8-4021-893f-c7b31297a14c">S2EJPDAADAY4-1521811817-575</_dlc_DocId>
    <_dlc_DocIdUrl xmlns="0cdeeaad-74a8-4021-893f-c7b31297a14c">
      <Url>https://workplace/cc/MnSPA/_layouts/15/DocIdRedir.aspx?ID=S2EJPDAADAY4-1521811817-575</Url>
      <Description>S2EJPDAADAY4-1521811817-575</Description>
    </_dlc_DocIdUrl>
  </documentManagement>
</p:properties>
</file>

<file path=customXml/itemProps1.xml><?xml version="1.0" encoding="utf-8"?>
<ds:datastoreItem xmlns:ds="http://schemas.openxmlformats.org/officeDocument/2006/customXml" ds:itemID="{63A8D7DD-7C08-4847-9208-45E80E4C84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0F1E1B-0D5E-4BA3-BCBF-4029A9FC3644}">
  <ds:schemaRefs>
    <ds:schemaRef ds:uri="http://schemas.microsoft.com/sharepoint/events"/>
  </ds:schemaRefs>
</ds:datastoreItem>
</file>

<file path=customXml/itemProps3.xml><?xml version="1.0" encoding="utf-8"?>
<ds:datastoreItem xmlns:ds="http://schemas.openxmlformats.org/officeDocument/2006/customXml" ds:itemID="{6DD60330-322E-434F-85B4-996924B33E4E}">
  <ds:schemaRefs>
    <ds:schemaRef ds:uri="http://schemas.microsoft.com/sharepoint/v3/contenttype/forms"/>
  </ds:schemaRefs>
</ds:datastoreItem>
</file>

<file path=customXml/itemProps4.xml><?xml version="1.0" encoding="utf-8"?>
<ds:datastoreItem xmlns:ds="http://schemas.openxmlformats.org/officeDocument/2006/customXml" ds:itemID="{4C17EA3A-C936-4E1F-A584-23BADF0105C5}">
  <ds:schemaRefs>
    <ds:schemaRef ds:uri="http://schemas.microsoft.com/office/2006/metadata/longProperties"/>
  </ds:schemaRefs>
</ds:datastoreItem>
</file>

<file path=customXml/itemProps5.xml><?xml version="1.0" encoding="utf-8"?>
<ds:datastoreItem xmlns:ds="http://schemas.openxmlformats.org/officeDocument/2006/customXml" ds:itemID="{9A7EB7F8-8D09-4BB4-AE9F-BC2A0CCCA04C}">
  <ds:schemaRefs>
    <ds:schemaRef ds:uri="http://schemas.microsoft.com/office/2006/documentManagement/types"/>
    <ds:schemaRef ds:uri="http://schemas.microsoft.com/office/2006/metadata/properties"/>
    <ds:schemaRef ds:uri="http://purl.org/dc/elements/1.1/"/>
    <ds:schemaRef ds:uri="0cdeeaad-74a8-4021-893f-c7b31297a14c"/>
    <ds:schemaRef ds:uri="39dc04e4-1dc7-4207-b25c-d7db9724c689"/>
    <ds:schemaRef ds:uri="http://purl.org/dc/term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Direct Staffing</vt:lpstr>
      <vt:lpstr>Program Plan Support</vt:lpstr>
      <vt:lpstr>Emp. Related Exp.</vt:lpstr>
      <vt:lpstr>Client Programming &amp; Supports</vt:lpstr>
      <vt:lpstr>Program Related Expenses</vt:lpstr>
      <vt:lpstr>Regional Variance Factor</vt:lpstr>
      <vt:lpstr>IHS wo Training Rate Framework</vt:lpstr>
      <vt:lpstr>Version</vt:lpstr>
      <vt:lpstr>Budget_Neutrality</vt:lpstr>
      <vt:lpstr>columntitleregion1.b9.d15.1</vt:lpstr>
      <vt:lpstr>Customization</vt:lpstr>
      <vt:lpstr>DirectStaff</vt:lpstr>
      <vt:lpstr>'Direct Staffing'!Print_Area</vt:lpstr>
      <vt:lpstr>Relief_Staff</vt:lpstr>
      <vt:lpstr>Supervision</vt:lpstr>
      <vt:lpstr>TotalStaffing</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Individualized Home Support without Training 15Min v16</dc:title>
  <dc:creator>pwmfb67</dc:creator>
  <cp:lastModifiedBy>Stemper, Colin</cp:lastModifiedBy>
  <cp:lastPrinted>2010-09-28T21:33:04Z</cp:lastPrinted>
  <dcterms:created xsi:type="dcterms:W3CDTF">2009-10-20T14:58:44Z</dcterms:created>
  <dcterms:modified xsi:type="dcterms:W3CDTF">2022-11-29T16:18:32Z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_dlc_DocId">
    <vt:lpwstr>S2EJPDAADAY4-1521811817-575</vt:lpwstr>
  </property>
  <property fmtid="{D5CDD505-2E9C-101B-9397-08002B2CF9AE}" pid="7" name="_dlc_DocIdItemGuid">
    <vt:lpwstr>16b63661-e45a-4dcb-8bbb-de3dc651d626</vt:lpwstr>
  </property>
  <property fmtid="{D5CDD505-2E9C-101B-9397-08002B2CF9AE}" pid="8" name="_dlc_DocIdUrl">
    <vt:lpwstr>https://workplace/cc/MnSPA/_layouts/15/DocIdRedir.aspx?ID=S2EJPDAADAY4-1521811817-575, S2EJPDAADAY4-1521811817-575</vt:lpwstr>
  </property>
</Properties>
</file>