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Revised Jan 23 FWs\"/>
    </mc:Choice>
  </mc:AlternateContent>
  <bookViews>
    <workbookView xWindow="-22110" yWindow="1170" windowWidth="20100" windowHeight="1092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Night Supervis Rate Framework" sheetId="9" r:id="rId7"/>
    <sheet name="Version" sheetId="12" state="hidden" r:id="rId8"/>
  </sheets>
  <definedNames>
    <definedName name="_xlnm._FilterDatabase" localSheetId="5" hidden="1">'Regional Variance Factor'!$A$9:$F$97</definedName>
    <definedName name="Budget_Neutrality">'Night Supervis Rate Framework'!$A$25:$B$27</definedName>
    <definedName name="columntitle1.B9.D15.1">'Direct Staffing'!$B$17:$D$20</definedName>
    <definedName name="Customization">'Direct Staffing'!$B$16:$D$20</definedName>
    <definedName name="DirectStaff">'Direct Staffing'!$B$8:$D$10</definedName>
    <definedName name="_xlnm.Print_Area" localSheetId="0">'Direct Staffing'!$A$1:$G$28</definedName>
    <definedName name="Relief_Staff">'Direct Staffing'!$B$22:$E$24</definedName>
    <definedName name="Supervision">'Direct Staffing'!$B$12:$E$14</definedName>
    <definedName name="TotalStaffing">'Direct Staffing'!$B$26:$D$27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0" l="1"/>
  <c r="D10" i="10" s="1"/>
  <c r="F14" i="10"/>
  <c r="B7" i="13"/>
  <c r="B19" i="9" s="1"/>
  <c r="B5" i="13"/>
  <c r="F13" i="6"/>
  <c r="B16" i="9"/>
  <c r="B7" i="9"/>
  <c r="B13" i="9"/>
  <c r="D19" i="3"/>
  <c r="B10" i="9" s="1"/>
  <c r="B42" i="9" l="1"/>
  <c r="B30" i="9"/>
  <c r="B26" i="9"/>
  <c r="C19" i="9"/>
  <c r="B55" i="9"/>
  <c r="C21" i="9"/>
  <c r="B21" i="9" s="1"/>
  <c r="B46" i="9"/>
  <c r="B43" i="9"/>
  <c r="B38" i="9"/>
  <c r="B35" i="9"/>
  <c r="B31" i="9"/>
  <c r="B27" i="9"/>
  <c r="B34" i="9"/>
  <c r="B51" i="9"/>
  <c r="B50" i="9"/>
  <c r="B47" i="9"/>
  <c r="B39" i="9"/>
  <c r="B23" i="9"/>
  <c r="B54" i="9"/>
  <c r="E24" i="10"/>
  <c r="D27" i="10" s="1"/>
  <c r="B4" i="9" s="1"/>
  <c r="C4" i="9" s="1"/>
  <c r="C7" i="9" l="1"/>
  <c r="C10" i="9"/>
  <c r="C13" i="9" l="1"/>
  <c r="D16" i="9" s="1"/>
  <c r="C16" i="9" s="1"/>
</calcChain>
</file>

<file path=xl/sharedStrings.xml><?xml version="1.0" encoding="utf-8"?>
<sst xmlns="http://schemas.openxmlformats.org/spreadsheetml/2006/main" count="345" uniqueCount="244">
  <si>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</si>
  <si>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</si>
  <si>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</si>
  <si>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</si>
  <si>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</si>
  <si>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</si>
  <si>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</si>
  <si>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</si>
  <si>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</si>
  <si>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</si>
  <si>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</si>
  <si>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</si>
  <si>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</si>
  <si>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</si>
  <si>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</si>
  <si>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</si>
  <si>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</si>
  <si>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</si>
  <si>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</si>
  <si>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</si>
  <si>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</si>
  <si>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</si>
  <si>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</si>
  <si>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</si>
  <si>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</si>
  <si>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</si>
  <si>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</si>
  <si>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</si>
  <si>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</si>
  <si>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</si>
  <si>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</si>
  <si>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</si>
  <si>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</si>
  <si>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</si>
  <si>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</si>
  <si>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</si>
  <si>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</si>
  <si>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</si>
  <si>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</si>
  <si>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</si>
  <si>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</si>
  <si>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no data in this row</t>
  </si>
  <si>
    <t>Wage</t>
  </si>
  <si>
    <t>Hour of service</t>
  </si>
  <si>
    <t>Staffing Customization Options</t>
  </si>
  <si>
    <t>Add-on $</t>
  </si>
  <si>
    <t>Add-on Choice</t>
  </si>
  <si>
    <t>Deaf or hard of hearing</t>
  </si>
  <si>
    <t>FRAMEWORK FOR NIGHT SUPERVISION</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</si>
  <si>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</si>
  <si>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</si>
  <si>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</si>
  <si>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</si>
  <si>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</si>
  <si>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</si>
  <si>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</si>
  <si>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No Customization</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</si>
  <si>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</si>
  <si>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</si>
  <si>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</si>
  <si>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Step 3. Add utilization expenses</t>
  </si>
  <si>
    <t>Utilization Expenses</t>
  </si>
  <si>
    <t>Total Step 1, 2 &amp; 3</t>
  </si>
  <si>
    <t>Direct Supervision</t>
  </si>
  <si>
    <t>Supervision Percent</t>
  </si>
  <si>
    <t>Supervision Amount</t>
  </si>
  <si>
    <t>Hour of Service</t>
  </si>
  <si>
    <t>Budget Neutrality Factor</t>
  </si>
  <si>
    <t>Hourly Budget Neutrality</t>
  </si>
  <si>
    <t>15 Minute Budget Neutrality</t>
  </si>
  <si>
    <t>Hourly Rate</t>
  </si>
  <si>
    <t>Direct service staff time necessary to support and related to the provision of Night Supervision when not engaged in direct contact with clients.</t>
  </si>
  <si>
    <t>Date</t>
  </si>
  <si>
    <t>Update</t>
  </si>
  <si>
    <t>Implementation version</t>
  </si>
  <si>
    <t>updated to reflect 4/1/2014 COLA increase of 1%</t>
  </si>
  <si>
    <t>4/1/2014 COLA</t>
  </si>
  <si>
    <t>Hourly Cost of Living Adjustment</t>
  </si>
  <si>
    <t>15 Minute Cost of Living Adjustment</t>
  </si>
  <si>
    <t>Post COLA Total Hourly Rate</t>
  </si>
  <si>
    <t>Post COLA Total 15 Minute Rate</t>
  </si>
  <si>
    <t>Original Total Hourly Rate</t>
  </si>
  <si>
    <t>Original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</si>
  <si>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</si>
  <si>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</si>
  <si>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</si>
  <si>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</si>
  <si>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</si>
  <si>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</si>
  <si>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</si>
  <si>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</si>
  <si>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</si>
  <si>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</si>
  <si>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</si>
  <si>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</si>
  <si>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</si>
  <si>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</si>
  <si>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</si>
  <si>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</si>
  <si>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</si>
  <si>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</si>
  <si>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</si>
  <si>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</si>
  <si>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</si>
  <si>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</si>
  <si>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</si>
  <si>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</si>
  <si>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</si>
  <si>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</si>
  <si>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</si>
  <si>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</si>
  <si>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</si>
  <si>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</si>
  <si>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</si>
  <si>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</si>
  <si>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</si>
  <si>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</si>
  <si>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</si>
  <si>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</si>
  <si>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</si>
  <si>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</si>
  <si>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</si>
  <si>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</si>
  <si>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</si>
  <si>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</si>
  <si>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</si>
  <si>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</si>
  <si>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</si>
  <si>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</si>
  <si>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</si>
  <si>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</si>
  <si>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</si>
  <si>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</si>
  <si>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</si>
  <si>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</si>
  <si>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</si>
  <si>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</si>
  <si>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</si>
  <si>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</si>
  <si>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</si>
  <si>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</si>
  <si>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</si>
  <si>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</si>
  <si>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</si>
  <si>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</si>
  <si>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</si>
  <si>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</si>
  <si>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</si>
  <si>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</si>
  <si>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</si>
  <si>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</si>
  <si>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</si>
  <si>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</si>
  <si>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</si>
  <si>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</si>
  <si>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</si>
  <si>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</si>
  <si>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</si>
  <si>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</si>
  <si>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</si>
  <si>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</si>
  <si>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</si>
  <si>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</si>
  <si>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</si>
  <si>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</si>
  <si>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</si>
  <si>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</si>
  <si>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</si>
  <si>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</si>
  <si>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</si>
  <si>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</si>
  <si>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</si>
  <si>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</si>
  <si>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</si>
  <si>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</si>
  <si>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</si>
  <si>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</si>
  <si>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</si>
  <si>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</si>
  <si>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</si>
  <si>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</si>
  <si>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</si>
  <si>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</si>
  <si>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</si>
  <si>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</si>
  <si>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</si>
  <si>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</si>
  <si>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</si>
  <si>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</si>
  <si>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</si>
  <si>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</si>
  <si>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</si>
  <si>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</si>
  <si>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</si>
  <si>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</si>
  <si>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</si>
  <si>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</si>
  <si>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</si>
  <si>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</si>
  <si>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</si>
  <si>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</si>
  <si>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</si>
  <si>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</si>
  <si>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</si>
  <si>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</si>
  <si>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</si>
  <si>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</si>
  <si>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</si>
  <si>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</si>
  <si>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</si>
  <si>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</si>
  <si>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</si>
  <si>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</si>
  <si>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</si>
  <si>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</si>
  <si>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</si>
  <si>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</si>
  <si>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</si>
  <si>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</si>
  <si>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</si>
  <si>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</si>
  <si>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</si>
  <si>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</si>
  <si>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</si>
  <si>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</si>
  <si>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</si>
  <si>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</si>
  <si>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</si>
  <si>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</si>
  <si>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</si>
  <si>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</si>
  <si>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</si>
  <si>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</si>
  <si>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</si>
  <si>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</si>
  <si>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</si>
  <si>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</si>
  <si>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</si>
  <si>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</si>
  <si>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New value for direct care staff wage,
supervisor wage,
client programming and support component</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</si>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</sst>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4"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2">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10" fontId="5" fillId="3" borderId="1" xfId="5" applyNumberFormat="1" applyFont="1" applyFill="1" applyBorder="1" applyAlignment="1">
      <alignment vertical="top"/>
    </xf>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0" fontId="1" fillId="3" borderId="1" xfId="0" applyFont="1" applyFill="1" applyBorder="1"/>
    <xf numFmtId="0" fontId="5" fillId="5" borderId="1" xfId="0" applyFont="1" applyFill="1" applyBorder="1"/>
    <xf numFmtId="44" fontId="5" fillId="5" borderId="1" xfId="2" applyFont="1" applyFill="1" applyBorder="1" applyAlignment="1">
      <alignment horizontal="right"/>
    </xf>
    <xf numFmtId="44" fontId="1" fillId="3" borderId="1" xfId="0" applyNumberFormat="1" applyFont="1" applyFill="1" applyBorder="1"/>
    <xf numFmtId="44" fontId="0" fillId="3" borderId="0" xfId="0" applyNumberFormat="1" applyFill="1" applyAlignment="1">
      <alignment horizontal="right"/>
    </xf>
    <xf numFmtId="9" fontId="1" fillId="3" borderId="1" xfId="5" applyFill="1" applyBorder="1"/>
    <xf numFmtId="44" fontId="0" fillId="3" borderId="1" xfId="0" applyNumberFormat="1" applyFill="1" applyBorder="1"/>
    <xf numFmtId="44" fontId="0" fillId="0" borderId="1" xfId="2" applyFont="1" applyFill="1" applyBorder="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6" borderId="16" xfId="0" applyFont="1" applyFill="1" applyBorder="1" applyAlignment="1">
      <alignment vertical="center"/>
    </xf>
    <xf numFmtId="0" fontId="9" fillId="6" borderId="16" xfId="0" applyFont="1" applyFill="1" applyBorder="1" applyAlignment="1">
      <alignment horizontal="left" vertical="center"/>
    </xf>
    <xf numFmtId="0" fontId="10" fillId="5" borderId="16" xfId="0" applyFont="1" applyFill="1" applyBorder="1" applyAlignment="1">
      <alignment vertical="center"/>
    </xf>
    <xf numFmtId="0" fontId="10" fillId="5" borderId="16" xfId="0" quotePrefix="1" applyFont="1" applyFill="1" applyBorder="1" applyAlignment="1">
      <alignment horizontal="left" vertical="center"/>
    </xf>
    <xf numFmtId="0" fontId="10" fillId="0" borderId="16" xfId="0" applyFont="1" applyBorder="1" applyAlignment="1">
      <alignment vertical="center"/>
    </xf>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1" fillId="4" borderId="0" xfId="0" applyNumberFormat="1" applyFont="1" applyFill="1"/>
    <xf numFmtId="0" fontId="11" fillId="3" borderId="0" xfId="0" applyFont="1" applyFill="1"/>
    <xf numFmtId="0" fontId="11" fillId="4" borderId="0" xfId="0" applyFont="1" applyFill="1"/>
    <xf numFmtId="0" fontId="0" fillId="4" borderId="0" xfId="0" applyFill="1"/>
    <xf numFmtId="0" fontId="1" fillId="4" borderId="1" xfId="0" applyFont="1" applyFill="1" applyBorder="1"/>
    <xf numFmtId="165" fontId="11" fillId="4" borderId="0" xfId="0" applyNumberFormat="1" applyFont="1" applyFill="1"/>
    <xf numFmtId="165" fontId="3" fillId="0" borderId="0" xfId="5" applyNumberFormat="1" applyFont="1" applyFill="1" applyProtection="1"/>
    <xf numFmtId="44" fontId="12" fillId="7" borderId="0" xfId="2" applyFont="1" applyFill="1"/>
    <xf numFmtId="2" fontId="1" fillId="3" borderId="1" xfId="2" applyNumberFormat="1" applyFill="1" applyBorder="1"/>
    <xf numFmtId="165" fontId="1" fillId="7" borderId="1" xfId="5" applyNumberFormat="1" applyFont="1" applyFill="1" applyBorder="1"/>
    <xf numFmtId="44" fontId="6" fillId="3" borderId="0" xfId="0" applyNumberFormat="1" applyFont="1" applyFill="1"/>
    <xf numFmtId="44" fontId="3" fillId="3" borderId="0" xfId="0" applyNumberFormat="1" applyFont="1" applyFill="1" applyAlignment="1">
      <alignment horizontal="right"/>
    </xf>
    <xf numFmtId="44" fontId="6" fillId="3" borderId="0" xfId="0" applyNumberFormat="1" applyFont="1" applyFill="1" applyAlignment="1">
      <alignment horizontal="right"/>
    </xf>
    <xf numFmtId="44" fontId="0" fillId="3" borderId="0" xfId="2" applyNumberFormat="1" applyFont="1" applyFill="1" applyAlignment="1">
      <alignment horizontal="right"/>
    </xf>
    <xf numFmtId="44" fontId="11" fillId="7" borderId="0" xfId="2" applyNumberFormat="1" applyFont="1" applyFill="1" applyAlignment="1">
      <alignment horizontal="right"/>
    </xf>
    <xf numFmtId="44" fontId="0" fillId="3" borderId="0" xfId="0" applyNumberFormat="1" applyFill="1"/>
    <xf numFmtId="44" fontId="0" fillId="3" borderId="0" xfId="2" applyNumberFormat="1" applyFont="1" applyFill="1" applyBorder="1"/>
    <xf numFmtId="44" fontId="0" fillId="3" borderId="0" xfId="0" applyNumberFormat="1" applyFill="1" applyBorder="1"/>
    <xf numFmtId="44" fontId="1" fillId="3" borderId="1" xfId="2" applyNumberFormat="1" applyFill="1" applyBorder="1"/>
    <xf numFmtId="0" fontId="12" fillId="5" borderId="0" xfId="0" applyFont="1" applyFill="1"/>
    <xf numFmtId="44" fontId="12" fillId="7" borderId="0" xfId="0" applyNumberFormat="1"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10" fillId="0" borderId="17" xfId="0" applyFont="1" applyBorder="1" applyAlignment="1">
      <alignment vertical="center"/>
    </xf>
    <xf numFmtId="0" fontId="0" fillId="0" borderId="17" xfId="0" applyFont="1" applyBorder="1" applyAlignment="1">
      <alignment vertical="top"/>
    </xf>
    <xf numFmtId="0" fontId="10" fillId="0" borderId="1" xfId="0" applyFont="1" applyBorder="1" applyAlignment="1">
      <alignment vertical="center"/>
    </xf>
    <xf numFmtId="0" fontId="0" fillId="0" borderId="1" xfId="0" applyFont="1" applyBorder="1" applyAlignment="1">
      <alignment vertical="top"/>
    </xf>
    <xf numFmtId="0" fontId="0" fillId="5" borderId="1" xfId="0" applyFill="1" applyBorder="1"/>
    <xf numFmtId="0" fontId="0" fillId="0" borderId="1" xfId="0" applyBorder="1"/>
    <xf numFmtId="0" fontId="3" fillId="3" borderId="0" xfId="0" applyFont="1" applyFill="1" applyProtection="1">
      <protection hidden="1"/>
    </xf>
    <xf numFmtId="165" fontId="8" fillId="0" borderId="0" xfId="5" applyNumberFormat="1" applyFont="1" applyFill="1" applyProtection="1">
      <protection hidden="1"/>
    </xf>
    <xf numFmtId="44" fontId="0" fillId="3" borderId="0" xfId="0" applyNumberFormat="1" applyFill="1" applyProtection="1">
      <protection hidden="1"/>
    </xf>
    <xf numFmtId="0" fontId="12" fillId="5" borderId="0" xfId="0"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2" applyNumberFormat="1" applyFont="1" applyFill="1" applyBorder="1" applyProtection="1">
      <protection hidden="1"/>
    </xf>
    <xf numFmtId="44" fontId="0" fillId="3" borderId="0" xfId="0" applyNumberFormat="1" applyFill="1" applyBorder="1" applyProtection="1">
      <protection hidden="1"/>
    </xf>
    <xf numFmtId="0" fontId="3" fillId="3" borderId="0" xfId="4" applyFont="1" applyFill="1"/>
    <xf numFmtId="0" fontId="1" fillId="5" borderId="5" xfId="4" applyFont="1" applyFill="1" applyBorder="1" applyAlignment="1">
      <alignment horizontal="left"/>
    </xf>
    <xf numFmtId="0" fontId="1" fillId="5" borderId="10" xfId="4" applyFont="1" applyFill="1" applyBorder="1" applyAlignment="1">
      <alignment horizontal="left"/>
    </xf>
    <xf numFmtId="10" fontId="1" fillId="3" borderId="1" xfId="5" applyNumberFormat="1" applyFont="1" applyFill="1" applyBorder="1"/>
    <xf numFmtId="44" fontId="1" fillId="0" borderId="1" xfId="2" applyFont="1" applyFill="1" applyBorder="1" applyAlignment="1" applyProtection="1">
      <alignment horizontal="right" vertical="top"/>
    </xf>
    <xf numFmtId="44" fontId="1" fillId="0" borderId="1" xfId="3" applyNumberFormat="1" applyFont="1" applyFill="1" applyBorder="1"/>
    <xf numFmtId="44" fontId="1" fillId="0" borderId="1" xfId="2" applyFont="1" applyFill="1" applyBorder="1" applyAlignment="1">
      <alignment horizontal="right" vertical="top"/>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tabSelected="1" zoomScale="101" zoomScaleNormal="101" workbookViewId="0">
      <selection activeCell="E5" sqref="E5"/>
    </sheetView>
  </sheetViews>
  <sheetFormatPr defaultColWidth="9.1796875" defaultRowHeight="12.5" x14ac:dyDescent="0.25"/>
  <cols>
    <col min="1" max="1" width="1.1796875" style="3" customWidth="1"/>
    <col min="2" max="2" width="25.26953125" style="3" customWidth="1"/>
    <col min="3" max="3" width="11.1796875" style="6" customWidth="1"/>
    <col min="4" max="4" width="14.81640625" style="6" bestFit="1" customWidth="1"/>
    <col min="5" max="6" width="17.7265625" style="9" bestFit="1" customWidth="1"/>
    <col min="7" max="7" width="15.453125" style="6" customWidth="1"/>
    <col min="8" max="8" width="16.26953125" style="3" customWidth="1"/>
    <col min="9" max="16384" width="9.1796875" style="3"/>
  </cols>
  <sheetData>
    <row r="1" spans="1:9" ht="15" customHeight="1" x14ac:dyDescent="0.35">
      <c r="A1" s="131" t="s">
        <v>12</v>
      </c>
      <c r="B1" s="131"/>
      <c r="C1" s="21"/>
      <c r="D1" s="21"/>
      <c r="E1" s="21"/>
      <c r="F1" s="21"/>
      <c r="G1" s="21"/>
      <c r="H1" s="21"/>
      <c r="I1" s="21"/>
    </row>
    <row r="2" spans="1:9" x14ac:dyDescent="0.25">
      <c r="A2" s="21"/>
      <c r="B2" s="21"/>
      <c r="C2" s="21"/>
      <c r="D2" s="21"/>
      <c r="E2" s="21"/>
      <c r="F2" s="21"/>
      <c r="G2" s="21"/>
      <c r="H2" s="21"/>
      <c r="I2" s="21"/>
    </row>
    <row r="3" spans="1:9" ht="13" x14ac:dyDescent="0.3">
      <c r="A3" s="21"/>
      <c r="B3" s="112" t="s">
        <v>226</v>
      </c>
      <c r="C3" s="21"/>
      <c r="D3" s="21"/>
      <c r="E3" s="21"/>
      <c r="F3" s="21"/>
      <c r="G3" s="21"/>
      <c r="H3" s="21"/>
      <c r="I3" s="21"/>
    </row>
    <row r="4" spans="1:9" x14ac:dyDescent="0.25">
      <c r="A4" s="21"/>
      <c r="B4" s="113" t="s">
        <v>227</v>
      </c>
      <c r="C4" s="114"/>
      <c r="D4" s="116">
        <v>15.65</v>
      </c>
      <c r="E4" s="21"/>
      <c r="F4" s="21"/>
      <c r="G4" s="21"/>
      <c r="H4" s="21"/>
      <c r="I4" s="21"/>
    </row>
    <row r="5" spans="1:9" x14ac:dyDescent="0.25">
      <c r="A5" s="21"/>
      <c r="B5" s="113" t="s">
        <v>228</v>
      </c>
      <c r="C5" s="114"/>
      <c r="D5" s="115">
        <v>4.7E-2</v>
      </c>
      <c r="E5" s="21"/>
      <c r="F5" s="21"/>
      <c r="G5" s="21"/>
      <c r="H5" s="21"/>
      <c r="I5" s="21"/>
    </row>
    <row r="6" spans="1:9" x14ac:dyDescent="0.25">
      <c r="A6" s="21"/>
      <c r="B6" s="113" t="s">
        <v>229</v>
      </c>
      <c r="C6" s="114"/>
      <c r="D6" s="117">
        <f>ROUND(D4*D5+D4,2)</f>
        <v>16.39</v>
      </c>
      <c r="E6" s="21"/>
      <c r="F6" s="21"/>
      <c r="G6" s="21"/>
      <c r="H6" s="21"/>
      <c r="I6" s="21"/>
    </row>
    <row r="7" spans="1:9" ht="13" x14ac:dyDescent="0.3">
      <c r="A7" s="132"/>
      <c r="B7" s="132"/>
      <c r="C7" s="21"/>
      <c r="D7" s="21"/>
      <c r="E7" s="21"/>
      <c r="F7" s="21"/>
      <c r="G7" s="21"/>
      <c r="H7" s="21"/>
      <c r="I7" s="21"/>
    </row>
    <row r="8" spans="1:9" ht="13" x14ac:dyDescent="0.3">
      <c r="B8" s="7" t="s">
        <v>230</v>
      </c>
      <c r="C8" s="7"/>
      <c r="D8" s="8"/>
      <c r="E8" s="21"/>
      <c r="F8" s="21"/>
      <c r="G8" s="21"/>
      <c r="H8" s="21"/>
      <c r="I8" s="21"/>
    </row>
    <row r="9" spans="1:9" x14ac:dyDescent="0.25">
      <c r="B9" s="133" t="s">
        <v>0</v>
      </c>
      <c r="C9" s="133"/>
      <c r="D9" s="5" t="s">
        <v>235</v>
      </c>
      <c r="E9" s="21"/>
      <c r="F9" s="21"/>
      <c r="G9" s="21"/>
      <c r="H9" s="21"/>
      <c r="I9" s="21"/>
    </row>
    <row r="10" spans="1:9" x14ac:dyDescent="0.25">
      <c r="B10" s="134" t="s">
        <v>43</v>
      </c>
      <c r="C10" s="134"/>
      <c r="D10" s="118">
        <f>D6</f>
        <v>16.39</v>
      </c>
      <c r="E10" s="21"/>
      <c r="F10" s="21"/>
      <c r="G10" s="21"/>
      <c r="H10" s="21"/>
      <c r="I10" s="21"/>
    </row>
    <row r="11" spans="1:9" x14ac:dyDescent="0.25">
      <c r="A11" s="21"/>
      <c r="B11" s="21"/>
      <c r="C11" s="21"/>
      <c r="D11" s="21"/>
      <c r="E11" s="21"/>
      <c r="F11" s="21"/>
      <c r="G11" s="21"/>
      <c r="H11" s="21"/>
      <c r="I11" s="21"/>
    </row>
    <row r="12" spans="1:9" ht="13" x14ac:dyDescent="0.3">
      <c r="A12" s="21"/>
      <c r="B12" s="7" t="s">
        <v>231</v>
      </c>
      <c r="C12" s="21"/>
      <c r="D12" s="21"/>
      <c r="E12" s="21"/>
      <c r="F12" s="21"/>
      <c r="G12" s="21"/>
      <c r="H12" s="21"/>
      <c r="I12" s="21"/>
    </row>
    <row r="13" spans="1:9" x14ac:dyDescent="0.25">
      <c r="A13" s="21"/>
      <c r="B13" s="14" t="s">
        <v>63</v>
      </c>
      <c r="C13" s="15"/>
      <c r="D13" s="15" t="s">
        <v>42</v>
      </c>
      <c r="E13" s="1" t="s">
        <v>64</v>
      </c>
      <c r="F13" s="1" t="s">
        <v>65</v>
      </c>
      <c r="G13" s="21"/>
      <c r="H13" s="21"/>
      <c r="I13" s="21"/>
    </row>
    <row r="14" spans="1:9" x14ac:dyDescent="0.25">
      <c r="A14" s="21"/>
      <c r="B14" s="127" t="s">
        <v>66</v>
      </c>
      <c r="C14" s="128"/>
      <c r="D14" s="119">
        <v>21.13</v>
      </c>
      <c r="E14" s="53">
        <v>0.11</v>
      </c>
      <c r="F14" s="79">
        <f>D14*E14</f>
        <v>2.3243</v>
      </c>
      <c r="G14" s="21"/>
      <c r="H14" s="21"/>
      <c r="I14" s="21"/>
    </row>
    <row r="15" spans="1:9" x14ac:dyDescent="0.25">
      <c r="A15" s="21"/>
      <c r="B15" s="21"/>
      <c r="C15" s="21"/>
      <c r="D15" s="21"/>
      <c r="E15" s="21"/>
      <c r="F15" s="21"/>
      <c r="G15" s="21"/>
      <c r="H15" s="21"/>
      <c r="I15" s="21"/>
    </row>
    <row r="16" spans="1:9" ht="13" x14ac:dyDescent="0.3">
      <c r="B16" s="30" t="s">
        <v>232</v>
      </c>
      <c r="C16" s="27"/>
      <c r="D16" s="28"/>
      <c r="E16" s="29"/>
      <c r="F16" s="21"/>
      <c r="G16" s="21"/>
      <c r="H16" s="21"/>
      <c r="I16" s="21"/>
    </row>
    <row r="17" spans="1:9" ht="25" x14ac:dyDescent="0.25">
      <c r="B17" s="31" t="s">
        <v>44</v>
      </c>
      <c r="C17" s="5" t="s">
        <v>45</v>
      </c>
      <c r="D17" s="32" t="s">
        <v>46</v>
      </c>
      <c r="E17" s="21"/>
      <c r="F17" s="21"/>
      <c r="G17" s="21"/>
      <c r="H17" s="21"/>
      <c r="I17" s="21"/>
    </row>
    <row r="18" spans="1:9" x14ac:dyDescent="0.25">
      <c r="A18" s="21"/>
      <c r="B18" s="48" t="s">
        <v>56</v>
      </c>
      <c r="C18" s="34">
        <v>0</v>
      </c>
      <c r="D18" s="92">
        <v>0</v>
      </c>
      <c r="E18" s="21"/>
      <c r="F18" s="21"/>
      <c r="G18" s="21"/>
      <c r="H18" s="21"/>
      <c r="I18" s="21"/>
    </row>
    <row r="19" spans="1:9" x14ac:dyDescent="0.25">
      <c r="A19" s="21"/>
      <c r="B19" s="33" t="s">
        <v>47</v>
      </c>
      <c r="C19" s="35">
        <v>2.5</v>
      </c>
      <c r="D19" s="93"/>
      <c r="E19" s="21"/>
      <c r="F19" s="21"/>
      <c r="G19" s="21"/>
      <c r="H19" s="21"/>
      <c r="I19" s="21"/>
    </row>
    <row r="20" spans="1:9" x14ac:dyDescent="0.25">
      <c r="B20" s="49"/>
      <c r="C20" s="50"/>
      <c r="D20" s="94"/>
      <c r="E20" s="21"/>
      <c r="F20" s="21"/>
      <c r="G20" s="21"/>
      <c r="H20" s="21"/>
      <c r="I20" s="21"/>
    </row>
    <row r="21" spans="1:9" x14ac:dyDescent="0.25">
      <c r="A21" s="21"/>
      <c r="B21" s="21"/>
      <c r="C21" s="21"/>
      <c r="D21" s="21"/>
      <c r="E21" s="21"/>
      <c r="F21" s="21"/>
      <c r="G21" s="21"/>
      <c r="H21" s="21"/>
      <c r="I21" s="21"/>
    </row>
    <row r="22" spans="1:9" ht="13" x14ac:dyDescent="0.3">
      <c r="B22" s="7" t="s">
        <v>233</v>
      </c>
      <c r="C22" s="3"/>
      <c r="D22" s="3"/>
      <c r="E22" s="3"/>
      <c r="F22" s="21"/>
      <c r="G22" s="21"/>
      <c r="H22" s="21"/>
      <c r="I22" s="21"/>
    </row>
    <row r="23" spans="1:9" x14ac:dyDescent="0.25">
      <c r="A23" s="21"/>
      <c r="B23" s="14" t="s">
        <v>50</v>
      </c>
      <c r="C23" s="15"/>
      <c r="D23" s="15"/>
      <c r="E23" s="1" t="s">
        <v>11</v>
      </c>
      <c r="F23" s="21"/>
      <c r="G23" s="21"/>
      <c r="H23" s="21"/>
      <c r="I23" s="21"/>
    </row>
    <row r="24" spans="1:9" x14ac:dyDescent="0.25">
      <c r="B24" s="127" t="s">
        <v>22</v>
      </c>
      <c r="C24" s="128"/>
      <c r="D24" s="36">
        <v>8.7099999999999997E-2</v>
      </c>
      <c r="E24" s="89">
        <f>(D10+F14+D18)*D24</f>
        <v>1.6300155300000001</v>
      </c>
      <c r="F24" s="21"/>
      <c r="G24" s="21"/>
      <c r="H24" s="21"/>
      <c r="I24" s="21"/>
    </row>
    <row r="25" spans="1:9" x14ac:dyDescent="0.25">
      <c r="A25" s="21"/>
      <c r="B25" s="21"/>
      <c r="C25" s="21"/>
      <c r="D25" s="21"/>
      <c r="E25" s="21"/>
      <c r="F25" s="21"/>
      <c r="G25" s="21"/>
      <c r="H25" s="21"/>
      <c r="I25" s="21"/>
    </row>
    <row r="26" spans="1:9" ht="13" x14ac:dyDescent="0.3">
      <c r="A26" s="21"/>
      <c r="B26" s="7" t="s">
        <v>234</v>
      </c>
      <c r="C26" s="3"/>
      <c r="D26" s="3"/>
      <c r="E26" s="21"/>
      <c r="F26" s="21"/>
      <c r="G26" s="21"/>
      <c r="H26" s="21"/>
      <c r="I26" s="21"/>
    </row>
    <row r="27" spans="1:9" x14ac:dyDescent="0.25">
      <c r="A27" s="21"/>
      <c r="B27" s="129" t="s">
        <v>17</v>
      </c>
      <c r="C27" s="130"/>
      <c r="D27" s="20">
        <f>D10+F14+D18+E24</f>
        <v>20.344315530000003</v>
      </c>
      <c r="E27" s="21"/>
      <c r="F27" s="21"/>
      <c r="G27" s="21"/>
      <c r="H27" s="21"/>
      <c r="I27" s="21"/>
    </row>
    <row r="28" spans="1:9" x14ac:dyDescent="0.25">
      <c r="A28" s="21"/>
      <c r="B28" s="21"/>
      <c r="C28" s="21"/>
      <c r="D28" s="21"/>
      <c r="E28" s="21"/>
      <c r="F28" s="21"/>
      <c r="G28" s="21"/>
      <c r="H28" s="21"/>
      <c r="I28" s="21"/>
    </row>
    <row r="29" spans="1:9" x14ac:dyDescent="0.25">
      <c r="A29" s="21"/>
      <c r="B29" s="21"/>
      <c r="C29" s="21"/>
      <c r="D29" s="21"/>
      <c r="E29" s="21"/>
      <c r="F29" s="21"/>
      <c r="G29" s="21"/>
      <c r="H29" s="21"/>
      <c r="I29" s="21"/>
    </row>
  </sheetData>
  <sheetProtection algorithmName="SHA-512" hashValue="CaHrMZfKibRGKibaOwuTzbd5qAAY6A/T7xgr8I6ntb4f+MDmB/kZnmN6aiwMVsuFqtq1GMRMViD7rwOExoiheQ==" saltValue="ewagghzi8A5OVrH3sY3Rmw==" spinCount="100000" sheet="1" objects="1" scenarios="1"/>
  <mergeCells count="7">
    <mergeCell ref="B24:C24"/>
    <mergeCell ref="B27:C27"/>
    <mergeCell ref="A1:B1"/>
    <mergeCell ref="A7:B7"/>
    <mergeCell ref="B9:C9"/>
    <mergeCell ref="B10:C10"/>
    <mergeCell ref="B14:C14"/>
  </mergeCells>
  <phoneticPr fontId="2" type="noConversion"/>
  <dataValidations xWindow="429" yWindow="183" count="12">
    <dataValidation allowBlank="1" showInputMessage="1" showErrorMessage="1" prompt="Use CTRL plus arrow keys to move to edge of tables.  Press TAB to move to data entry field." sqref="A1:B1"/>
    <dataValidation allowBlank="1" showInputMessage="1" showErrorMessage="1" prompt="Direct Staff Wage" sqref="D10"/>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ing" sqref="D24"/>
    <dataValidation allowBlank="1" showInputMessage="1" showErrorMessage="1" prompt="Benefit Dollar Amount formula is (Direct Staff Wage + Supervision Amount + Add-on Choice) times Benefit Percentage for Direct Care Staffing" sqref="E24"/>
    <dataValidation allowBlank="1" showInputMessage="1" showErrorMessage="1" prompt="Total Individual Staffing Amount formula is Direct Staff Wage + Supervision Amount + Add-on Choice + Benefit Dollar Amount" sqref="D27"/>
    <dataValidation allowBlank="1" showInputMessage="1" showErrorMessage="1" prompt="Supervision Wage" sqref="D14"/>
    <dataValidation allowBlank="1" showInputMessage="1" showErrorMessage="1" prompt="Supervision Percent" sqref="E14"/>
    <dataValidation allowBlank="1" showInputMessage="1" showErrorMessage="1" prompt="Supervision Amount formula is Supervision Wage times Supervision Percent" sqref="F14"/>
    <dataValidation type="list" allowBlank="1" showInputMessage="1" showErrorMessage="1" prompt="Enter Add-on Choice.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s>
  <pageMargins left="0.75" right="0.75" top="1.37" bottom="1" header="0.5" footer="0.5"/>
  <pageSetup scale="88" orientation="portrait" r:id="rId1"/>
  <headerFooter alignWithMargins="0">
    <oddHeader>&amp;C&amp;G</oddHeader>
    <oddFooter>&amp;LDWRS Draft framework for Night Supervision&amp;R&amp;P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98" zoomScaleNormal="98" workbookViewId="0">
      <selection activeCell="C29" sqref="C29"/>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31" t="s">
        <v>35</v>
      </c>
      <c r="B1" s="131"/>
      <c r="C1" s="131"/>
      <c r="D1" s="21"/>
      <c r="E1" s="21"/>
      <c r="F1" s="21"/>
    </row>
    <row r="2" spans="1:6" x14ac:dyDescent="0.25">
      <c r="A2" s="21"/>
      <c r="B2" s="21"/>
      <c r="C2" s="21"/>
      <c r="D2" s="21"/>
      <c r="E2" s="21"/>
      <c r="F2" s="21"/>
    </row>
    <row r="3" spans="1:6" ht="13" x14ac:dyDescent="0.3">
      <c r="A3" s="7" t="s">
        <v>36</v>
      </c>
      <c r="B3" s="7"/>
      <c r="D3" s="21"/>
      <c r="E3" s="21"/>
      <c r="F3" s="21"/>
    </row>
    <row r="4" spans="1:6" x14ac:dyDescent="0.25">
      <c r="B4" s="135" t="s">
        <v>37</v>
      </c>
      <c r="C4" s="136"/>
      <c r="D4" s="137"/>
      <c r="E4" s="21"/>
      <c r="F4" s="21"/>
    </row>
    <row r="5" spans="1:6" ht="39.75" customHeight="1" x14ac:dyDescent="0.25">
      <c r="B5" s="140" t="s">
        <v>71</v>
      </c>
      <c r="C5" s="141"/>
      <c r="D5" s="142"/>
      <c r="E5" s="21"/>
      <c r="F5" s="21"/>
    </row>
    <row r="6" spans="1:6" x14ac:dyDescent="0.25">
      <c r="B6" s="16"/>
      <c r="C6" s="17" t="s">
        <v>27</v>
      </c>
      <c r="D6" s="18"/>
      <c r="E6" s="21"/>
      <c r="F6" s="21"/>
    </row>
    <row r="7" spans="1:6" x14ac:dyDescent="0.25">
      <c r="B7" s="16"/>
      <c r="C7" s="17" t="s">
        <v>28</v>
      </c>
      <c r="D7" s="19"/>
      <c r="E7" s="21"/>
      <c r="F7" s="21"/>
    </row>
    <row r="8" spans="1:6" x14ac:dyDescent="0.25">
      <c r="B8" s="16"/>
      <c r="C8" s="17" t="s">
        <v>33</v>
      </c>
      <c r="D8" s="19"/>
      <c r="E8" s="21"/>
      <c r="F8" s="21"/>
    </row>
    <row r="9" spans="1:6" x14ac:dyDescent="0.25">
      <c r="B9" s="16"/>
      <c r="C9" s="17" t="s">
        <v>34</v>
      </c>
      <c r="D9" s="19"/>
      <c r="E9" s="21"/>
      <c r="F9" s="21"/>
    </row>
    <row r="10" spans="1:6" ht="13" x14ac:dyDescent="0.3">
      <c r="B10" s="138" t="s">
        <v>32</v>
      </c>
      <c r="C10" s="139"/>
      <c r="D10" s="37">
        <v>7.0000000000000007E-2</v>
      </c>
      <c r="E10" s="21"/>
      <c r="F10" s="21"/>
    </row>
    <row r="11" spans="1:6" x14ac:dyDescent="0.25">
      <c r="A11" s="21"/>
      <c r="B11" s="21"/>
      <c r="C11" s="21"/>
      <c r="D11" s="21"/>
      <c r="E11" s="21"/>
      <c r="F11" s="21"/>
    </row>
    <row r="12" spans="1:6" x14ac:dyDescent="0.25">
      <c r="A12" s="21"/>
      <c r="B12" s="21"/>
      <c r="C12" s="21"/>
      <c r="D12" s="21"/>
      <c r="E12" s="21"/>
      <c r="F12" s="21"/>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C21" sqref="C21"/>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31" t="s">
        <v>23</v>
      </c>
      <c r="B1" s="131"/>
      <c r="C1" s="131"/>
      <c r="D1" s="131"/>
      <c r="E1" s="21"/>
      <c r="F1" s="21"/>
    </row>
    <row r="2" spans="1:6" x14ac:dyDescent="0.25">
      <c r="A2" s="21"/>
      <c r="B2" s="21"/>
      <c r="C2" s="21"/>
      <c r="D2" s="21"/>
      <c r="E2" s="21"/>
      <c r="F2" s="21"/>
    </row>
    <row r="3" spans="1:6" ht="13" x14ac:dyDescent="0.3">
      <c r="A3" s="7" t="s">
        <v>15</v>
      </c>
      <c r="E3" s="21"/>
      <c r="F3" s="21"/>
    </row>
    <row r="4" spans="1:6" x14ac:dyDescent="0.25">
      <c r="B4" s="129" t="s">
        <v>38</v>
      </c>
      <c r="C4" s="130"/>
      <c r="D4" s="2" t="s">
        <v>14</v>
      </c>
      <c r="E4" s="21"/>
      <c r="F4" s="21"/>
    </row>
    <row r="5" spans="1:6" x14ac:dyDescent="0.25">
      <c r="B5" s="143" t="s">
        <v>20</v>
      </c>
      <c r="C5" s="144"/>
      <c r="D5" s="145">
        <v>0.11559999999999999</v>
      </c>
      <c r="E5" s="21"/>
      <c r="F5" s="21"/>
    </row>
    <row r="6" spans="1:6" x14ac:dyDescent="0.25">
      <c r="B6" s="11"/>
      <c r="C6" s="148" t="s">
        <v>21</v>
      </c>
      <c r="D6" s="146"/>
      <c r="E6" s="21"/>
      <c r="F6" s="21"/>
    </row>
    <row r="7" spans="1:6" x14ac:dyDescent="0.25">
      <c r="B7" s="12"/>
      <c r="C7" s="149"/>
      <c r="D7" s="147"/>
      <c r="E7" s="21"/>
      <c r="F7" s="21"/>
    </row>
    <row r="8" spans="1:6" x14ac:dyDescent="0.25">
      <c r="B8" s="143" t="s">
        <v>19</v>
      </c>
      <c r="C8" s="144"/>
      <c r="D8" s="145">
        <v>0.12039999999999999</v>
      </c>
      <c r="E8" s="21"/>
      <c r="F8" s="21"/>
    </row>
    <row r="9" spans="1:6" x14ac:dyDescent="0.25">
      <c r="B9" s="11"/>
      <c r="C9" s="4" t="s">
        <v>2</v>
      </c>
      <c r="D9" s="146"/>
      <c r="E9" s="21"/>
      <c r="F9" s="21"/>
    </row>
    <row r="10" spans="1:6" x14ac:dyDescent="0.25">
      <c r="B10" s="11"/>
      <c r="C10" s="4" t="s">
        <v>49</v>
      </c>
      <c r="D10" s="146"/>
      <c r="E10" s="21"/>
      <c r="F10" s="21"/>
    </row>
    <row r="11" spans="1:6" x14ac:dyDescent="0.25">
      <c r="B11" s="11"/>
      <c r="C11" s="4" t="s">
        <v>3</v>
      </c>
      <c r="D11" s="146"/>
      <c r="E11" s="21"/>
      <c r="F11" s="21"/>
    </row>
    <row r="12" spans="1:6" x14ac:dyDescent="0.25">
      <c r="B12" s="11"/>
      <c r="C12" s="4" t="s">
        <v>4</v>
      </c>
      <c r="D12" s="146"/>
      <c r="E12" s="21"/>
      <c r="F12" s="21"/>
    </row>
    <row r="13" spans="1:6" x14ac:dyDescent="0.25">
      <c r="B13" s="11"/>
      <c r="C13" s="4" t="s">
        <v>6</v>
      </c>
      <c r="D13" s="146"/>
      <c r="E13" s="21"/>
      <c r="F13" s="21"/>
    </row>
    <row r="14" spans="1:6" x14ac:dyDescent="0.25">
      <c r="B14" s="11"/>
      <c r="C14" s="4" t="s">
        <v>5</v>
      </c>
      <c r="D14" s="146"/>
      <c r="E14" s="21"/>
      <c r="F14" s="21"/>
    </row>
    <row r="15" spans="1:6" x14ac:dyDescent="0.25">
      <c r="B15" s="11"/>
      <c r="C15" s="4" t="s">
        <v>7</v>
      </c>
      <c r="D15" s="146"/>
      <c r="E15" s="21"/>
      <c r="F15" s="21"/>
    </row>
    <row r="16" spans="1:6" x14ac:dyDescent="0.25">
      <c r="B16" s="11"/>
      <c r="C16" s="4" t="s">
        <v>8</v>
      </c>
      <c r="D16" s="146"/>
      <c r="E16" s="21"/>
      <c r="F16" s="21"/>
    </row>
    <row r="17" spans="1:6" x14ac:dyDescent="0.25">
      <c r="B17" s="11"/>
      <c r="C17" s="4" t="s">
        <v>18</v>
      </c>
      <c r="D17" s="146"/>
      <c r="E17" s="21"/>
      <c r="F17" s="21"/>
    </row>
    <row r="18" spans="1:6" ht="11.25" customHeight="1" x14ac:dyDescent="0.25">
      <c r="B18" s="12"/>
      <c r="C18" s="13"/>
      <c r="D18" s="147"/>
      <c r="E18" s="21"/>
      <c r="F18" s="21"/>
    </row>
    <row r="19" spans="1:6" ht="13" x14ac:dyDescent="0.3">
      <c r="B19" s="138" t="s">
        <v>39</v>
      </c>
      <c r="C19" s="139"/>
      <c r="D19" s="38">
        <f>SUM(D5:D18)</f>
        <v>0.23599999999999999</v>
      </c>
      <c r="E19" s="21"/>
      <c r="F19" s="21"/>
    </row>
    <row r="20" spans="1:6" x14ac:dyDescent="0.25">
      <c r="A20" s="21"/>
      <c r="B20" s="21"/>
      <c r="C20" s="21"/>
      <c r="D20" s="21"/>
      <c r="E20" s="21"/>
      <c r="F20" s="21"/>
    </row>
    <row r="21" spans="1:6" x14ac:dyDescent="0.25">
      <c r="E21" s="21"/>
      <c r="F21" s="21"/>
    </row>
    <row r="22" spans="1:6" x14ac:dyDescent="0.25">
      <c r="A22" s="21"/>
      <c r="B22" s="21"/>
      <c r="C22" s="21"/>
      <c r="D22" s="21"/>
      <c r="E22" s="21"/>
      <c r="F22" s="21"/>
    </row>
    <row r="23" spans="1:6" x14ac:dyDescent="0.25">
      <c r="A23" s="21"/>
      <c r="B23" s="21"/>
      <c r="C23" s="21"/>
      <c r="D23" s="21"/>
      <c r="E23" s="21"/>
      <c r="F23" s="21"/>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Night Supervision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31" t="s">
        <v>29</v>
      </c>
      <c r="B1" s="131"/>
      <c r="C1" s="131"/>
      <c r="D1" s="131"/>
      <c r="E1" s="21"/>
      <c r="F1" s="21"/>
    </row>
    <row r="2" spans="1:6" x14ac:dyDescent="0.25">
      <c r="A2" s="21"/>
      <c r="B2" s="21"/>
      <c r="C2" s="21"/>
      <c r="D2" s="21"/>
      <c r="E2" s="21"/>
      <c r="F2" s="21"/>
    </row>
    <row r="3" spans="1:6" ht="13" x14ac:dyDescent="0.3">
      <c r="A3" s="7" t="s">
        <v>40</v>
      </c>
      <c r="E3" s="21"/>
      <c r="F3" s="21"/>
    </row>
    <row r="4" spans="1:6" x14ac:dyDescent="0.25">
      <c r="B4" s="129" t="s">
        <v>13</v>
      </c>
      <c r="C4" s="130"/>
      <c r="D4" s="2" t="s">
        <v>31</v>
      </c>
      <c r="E4" s="21"/>
      <c r="F4" s="21"/>
    </row>
    <row r="5" spans="1:6" ht="129" customHeight="1" x14ac:dyDescent="0.25">
      <c r="B5" s="150" t="s">
        <v>58</v>
      </c>
      <c r="C5" s="151"/>
      <c r="D5" s="120">
        <v>2.4199999999999999E-2</v>
      </c>
      <c r="E5" s="21"/>
      <c r="F5" s="21"/>
    </row>
    <row r="6" spans="1:6" x14ac:dyDescent="0.25">
      <c r="A6" s="21"/>
      <c r="B6" s="21"/>
      <c r="C6" s="21"/>
      <c r="D6" s="21"/>
      <c r="E6" s="21"/>
      <c r="F6" s="21"/>
    </row>
    <row r="7" spans="1:6" x14ac:dyDescent="0.25">
      <c r="A7" s="21"/>
      <c r="B7" s="21"/>
      <c r="C7" s="21"/>
      <c r="D7" s="21"/>
      <c r="E7" s="21"/>
      <c r="F7" s="21"/>
    </row>
  </sheetData>
  <sheetProtection algorithmName="SHA-512" hashValue="SdDk79pECPmEON4eNsMwwoDt9XJb3QGlA8I7lRGKV4R/EcaY7ctssFIXLzHpjXGwP6axIj1nDyvORcOQGcaoIg==" saltValue="dGMfzomcYosgpHRqfE+CB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Night Supervision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125" workbookViewId="0">
      <selection activeCell="F8" sqref="F8"/>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31" t="s">
        <v>51</v>
      </c>
      <c r="B1" s="131"/>
      <c r="C1" s="131"/>
      <c r="D1" s="131"/>
      <c r="E1" s="131"/>
      <c r="F1" s="131"/>
    </row>
    <row r="2" spans="1:8" x14ac:dyDescent="0.25">
      <c r="A2" s="42"/>
      <c r="B2" s="42"/>
      <c r="C2" s="42"/>
      <c r="D2" s="42"/>
      <c r="E2" s="42"/>
      <c r="F2" s="42"/>
    </row>
    <row r="3" spans="1:8" ht="13" x14ac:dyDescent="0.3">
      <c r="A3" s="132" t="s">
        <v>16</v>
      </c>
      <c r="B3" s="132"/>
      <c r="C3" s="132"/>
      <c r="D3" s="132"/>
      <c r="E3" s="132"/>
      <c r="F3" s="132"/>
    </row>
    <row r="4" spans="1:8" x14ac:dyDescent="0.25">
      <c r="B4" s="152" t="s">
        <v>52</v>
      </c>
      <c r="C4" s="134"/>
      <c r="D4" s="134"/>
      <c r="E4" s="134"/>
      <c r="F4" s="47">
        <v>0.13250000000000001</v>
      </c>
    </row>
    <row r="5" spans="1:8" ht="12" customHeight="1" x14ac:dyDescent="0.3">
      <c r="B5" s="30"/>
      <c r="C5" s="30"/>
      <c r="D5" s="30"/>
      <c r="E5" s="30"/>
      <c r="F5" s="43"/>
    </row>
    <row r="6" spans="1:8" ht="13" x14ac:dyDescent="0.3">
      <c r="A6" s="7" t="s">
        <v>53</v>
      </c>
      <c r="B6" s="30"/>
      <c r="C6" s="30"/>
      <c r="D6" s="30"/>
      <c r="E6" s="30"/>
      <c r="F6" s="43"/>
    </row>
    <row r="7" spans="1:8" x14ac:dyDescent="0.25">
      <c r="B7" s="153" t="s">
        <v>51</v>
      </c>
      <c r="C7" s="154"/>
      <c r="D7" s="154"/>
      <c r="E7" s="155"/>
      <c r="F7" s="44">
        <v>2.9000000000000001E-2</v>
      </c>
    </row>
    <row r="8" spans="1:8" ht="13" x14ac:dyDescent="0.3">
      <c r="B8" s="45"/>
      <c r="C8" s="30"/>
      <c r="D8" s="30"/>
      <c r="E8" s="30"/>
      <c r="F8" s="43"/>
    </row>
    <row r="9" spans="1:8" ht="13" x14ac:dyDescent="0.3">
      <c r="A9" s="30" t="s">
        <v>60</v>
      </c>
      <c r="C9" s="30"/>
      <c r="D9" s="30"/>
      <c r="E9" s="30"/>
      <c r="F9" s="43"/>
    </row>
    <row r="10" spans="1:8" x14ac:dyDescent="0.25">
      <c r="B10" s="153" t="s">
        <v>61</v>
      </c>
      <c r="C10" s="154"/>
      <c r="D10" s="154"/>
      <c r="E10" s="155"/>
      <c r="F10" s="44">
        <v>3.9E-2</v>
      </c>
    </row>
    <row r="11" spans="1:8" ht="13" x14ac:dyDescent="0.3">
      <c r="B11" s="45"/>
      <c r="C11" s="30"/>
      <c r="D11" s="30"/>
      <c r="E11" s="30"/>
      <c r="F11" s="43"/>
    </row>
    <row r="12" spans="1:8" ht="13" x14ac:dyDescent="0.3">
      <c r="A12" s="7" t="s">
        <v>62</v>
      </c>
      <c r="B12" s="45"/>
      <c r="C12" s="30"/>
      <c r="D12" s="30"/>
      <c r="E12" s="30"/>
      <c r="F12" s="43"/>
    </row>
    <row r="13" spans="1:8" ht="13" x14ac:dyDescent="0.3">
      <c r="B13" s="153" t="s">
        <v>54</v>
      </c>
      <c r="C13" s="154"/>
      <c r="D13" s="154"/>
      <c r="E13" s="155"/>
      <c r="F13" s="38">
        <f>SUM(F4+F7+F10)</f>
        <v>0.20050000000000001</v>
      </c>
    </row>
    <row r="14" spans="1:8" ht="13" x14ac:dyDescent="0.3">
      <c r="B14" s="45"/>
      <c r="C14" s="30"/>
      <c r="D14" s="30"/>
      <c r="E14" s="30"/>
      <c r="F14" s="43"/>
    </row>
    <row r="15" spans="1:8" x14ac:dyDescent="0.25">
      <c r="D15" s="42"/>
      <c r="E15" s="42"/>
      <c r="F15" s="42"/>
      <c r="G15" s="21"/>
      <c r="H15" s="21"/>
    </row>
    <row r="16" spans="1:8" x14ac:dyDescent="0.25">
      <c r="A16" s="42" t="s">
        <v>41</v>
      </c>
    </row>
    <row r="17" spans="2:6" x14ac:dyDescent="0.25">
      <c r="B17" s="42"/>
      <c r="C17" s="42"/>
      <c r="D17" s="42"/>
      <c r="E17" s="42"/>
      <c r="F17" s="42"/>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Percentage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Night Supervision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94</v>
      </c>
      <c r="B3" s="58"/>
      <c r="C3" s="58"/>
      <c r="D3" s="58"/>
    </row>
    <row r="4" spans="1:6" x14ac:dyDescent="0.25">
      <c r="A4" s="60" t="s">
        <v>95</v>
      </c>
      <c r="B4" s="156" t="s">
        <v>96</v>
      </c>
      <c r="C4" s="157"/>
      <c r="D4" s="158"/>
    </row>
    <row r="5" spans="1:6" x14ac:dyDescent="0.25">
      <c r="A5" s="60" t="s">
        <v>97</v>
      </c>
      <c r="B5" s="159" t="str">
        <f>INDEX($C$10:$C$108,MATCH(B4:D4,B10:B108,0))</f>
        <v>Unspecified Region</v>
      </c>
      <c r="C5" s="160"/>
      <c r="D5" s="161"/>
    </row>
    <row r="6" spans="1:6" ht="14.25" customHeight="1" x14ac:dyDescent="0.25"/>
    <row r="7" spans="1:6" hidden="1" x14ac:dyDescent="0.25">
      <c r="A7" t="s">
        <v>98</v>
      </c>
      <c r="B7" t="str">
        <f>INDEX($D$10:$D$108,MATCH(B4:D4,B10:B108,0))</f>
        <v>-</v>
      </c>
    </row>
    <row r="8" spans="1:6" hidden="1" x14ac:dyDescent="0.25"/>
    <row r="9" spans="1:6" ht="14.5" hidden="1" x14ac:dyDescent="0.25">
      <c r="B9" s="61" t="s">
        <v>99</v>
      </c>
      <c r="C9" s="61" t="s">
        <v>100</v>
      </c>
      <c r="D9" s="62" t="s">
        <v>98</v>
      </c>
      <c r="F9"/>
    </row>
    <row r="10" spans="1:6" ht="14.5" hidden="1" x14ac:dyDescent="0.25">
      <c r="B10" s="63" t="s">
        <v>96</v>
      </c>
      <c r="C10" s="63" t="s">
        <v>101</v>
      </c>
      <c r="D10" s="64" t="s">
        <v>102</v>
      </c>
      <c r="F10"/>
    </row>
    <row r="11" spans="1:6" ht="14.5" hidden="1" x14ac:dyDescent="0.25">
      <c r="B11" s="65" t="s">
        <v>103</v>
      </c>
      <c r="C11" s="65" t="s">
        <v>104</v>
      </c>
      <c r="D11" s="123">
        <v>0.91600000000000004</v>
      </c>
      <c r="F11"/>
    </row>
    <row r="12" spans="1:6" ht="14.5" hidden="1" x14ac:dyDescent="0.25">
      <c r="B12" s="65" t="s">
        <v>105</v>
      </c>
      <c r="C12" s="65" t="s">
        <v>106</v>
      </c>
      <c r="D12" s="123">
        <v>1.01</v>
      </c>
      <c r="F12"/>
    </row>
    <row r="13" spans="1:6" ht="14.5" hidden="1" x14ac:dyDescent="0.25">
      <c r="B13" s="65" t="s">
        <v>107</v>
      </c>
      <c r="C13" s="65" t="s">
        <v>108</v>
      </c>
      <c r="D13" s="123">
        <v>0.90400000000000003</v>
      </c>
      <c r="F13"/>
    </row>
    <row r="14" spans="1:6" ht="14.5" hidden="1" x14ac:dyDescent="0.25">
      <c r="B14" s="65" t="s">
        <v>109</v>
      </c>
      <c r="C14" s="65" t="s">
        <v>108</v>
      </c>
      <c r="D14" s="123">
        <v>0.90400000000000003</v>
      </c>
      <c r="F14"/>
    </row>
    <row r="15" spans="1:6" ht="14.5" hidden="1" x14ac:dyDescent="0.25">
      <c r="B15" s="65" t="s">
        <v>110</v>
      </c>
      <c r="C15" s="65" t="s">
        <v>111</v>
      </c>
      <c r="D15" s="123">
        <v>0.93600000000000005</v>
      </c>
      <c r="F15"/>
    </row>
    <row r="16" spans="1:6" ht="14.5" hidden="1" x14ac:dyDescent="0.25">
      <c r="B16" s="65" t="s">
        <v>112</v>
      </c>
      <c r="C16" s="66" t="s">
        <v>113</v>
      </c>
      <c r="D16" s="123">
        <v>0.92600000000000005</v>
      </c>
      <c r="F16"/>
    </row>
    <row r="17" spans="2:6" ht="14.5" hidden="1" x14ac:dyDescent="0.25">
      <c r="B17" s="65" t="s">
        <v>114</v>
      </c>
      <c r="C17" s="65" t="s">
        <v>115</v>
      </c>
      <c r="D17" s="123">
        <v>0.96</v>
      </c>
      <c r="F17"/>
    </row>
    <row r="18" spans="2:6" ht="14.5" hidden="1" x14ac:dyDescent="0.25">
      <c r="B18" s="65" t="s">
        <v>116</v>
      </c>
      <c r="C18" s="66" t="s">
        <v>117</v>
      </c>
      <c r="D18" s="123">
        <v>0.94099999999999995</v>
      </c>
      <c r="F18"/>
    </row>
    <row r="19" spans="2:6" ht="14.5" hidden="1" x14ac:dyDescent="0.25">
      <c r="B19" s="65" t="s">
        <v>118</v>
      </c>
      <c r="C19" s="66" t="s">
        <v>119</v>
      </c>
      <c r="D19" s="123">
        <v>0.94399999999999995</v>
      </c>
      <c r="F19"/>
    </row>
    <row r="20" spans="2:6" ht="14.5" hidden="1" x14ac:dyDescent="0.25">
      <c r="B20" s="65" t="s">
        <v>120</v>
      </c>
      <c r="C20" s="65" t="s">
        <v>106</v>
      </c>
      <c r="D20" s="123">
        <v>1.01</v>
      </c>
      <c r="F20"/>
    </row>
    <row r="21" spans="2:6" ht="14.5" hidden="1" x14ac:dyDescent="0.25">
      <c r="B21" s="65" t="s">
        <v>121</v>
      </c>
      <c r="C21" s="65" t="s">
        <v>108</v>
      </c>
      <c r="D21" s="123">
        <v>0.90400000000000003</v>
      </c>
      <c r="F21"/>
    </row>
    <row r="22" spans="2:6" ht="14.5" hidden="1" x14ac:dyDescent="0.25">
      <c r="B22" s="65" t="s">
        <v>122</v>
      </c>
      <c r="C22" s="66" t="s">
        <v>113</v>
      </c>
      <c r="D22" s="123">
        <v>0.92600000000000005</v>
      </c>
      <c r="F22"/>
    </row>
    <row r="23" spans="2:6" ht="14.5" hidden="1" x14ac:dyDescent="0.25">
      <c r="B23" s="65" t="s">
        <v>123</v>
      </c>
      <c r="C23" s="66" t="s">
        <v>106</v>
      </c>
      <c r="D23" s="123">
        <v>1.01</v>
      </c>
      <c r="F23"/>
    </row>
    <row r="24" spans="2:6" ht="14.5" hidden="1" x14ac:dyDescent="0.25">
      <c r="B24" s="65" t="s">
        <v>124</v>
      </c>
      <c r="C24" s="66" t="s">
        <v>125</v>
      </c>
      <c r="D24" s="123">
        <v>0.97799999999999998</v>
      </c>
      <c r="F24"/>
    </row>
    <row r="25" spans="2:6" ht="14.5" hidden="1" x14ac:dyDescent="0.25">
      <c r="B25" s="65" t="s">
        <v>126</v>
      </c>
      <c r="C25" s="65" t="s">
        <v>108</v>
      </c>
      <c r="D25" s="123">
        <v>0.90400000000000003</v>
      </c>
      <c r="F25"/>
    </row>
    <row r="26" spans="2:6" ht="14.5" hidden="1" x14ac:dyDescent="0.25">
      <c r="B26" s="65" t="s">
        <v>127</v>
      </c>
      <c r="C26" s="66" t="s">
        <v>104</v>
      </c>
      <c r="D26" s="123">
        <v>0.91600000000000004</v>
      </c>
      <c r="F26"/>
    </row>
    <row r="27" spans="2:6" ht="14.5" hidden="1" x14ac:dyDescent="0.25">
      <c r="B27" s="65" t="s">
        <v>128</v>
      </c>
      <c r="C27" s="66" t="s">
        <v>113</v>
      </c>
      <c r="D27" s="123">
        <v>0.92600000000000005</v>
      </c>
      <c r="F27"/>
    </row>
    <row r="28" spans="2:6" ht="14.5" hidden="1" x14ac:dyDescent="0.25">
      <c r="B28" s="65" t="s">
        <v>129</v>
      </c>
      <c r="C28" s="65" t="s">
        <v>108</v>
      </c>
      <c r="D28" s="123">
        <v>0.90400000000000003</v>
      </c>
      <c r="F28"/>
    </row>
    <row r="29" spans="2:6" ht="14.5" hidden="1" x14ac:dyDescent="0.25">
      <c r="B29" s="65" t="s">
        <v>130</v>
      </c>
      <c r="C29" s="65" t="s">
        <v>106</v>
      </c>
      <c r="D29" s="123">
        <v>1.01</v>
      </c>
      <c r="F29"/>
    </row>
    <row r="30" spans="2:6" ht="14.5" hidden="1" x14ac:dyDescent="0.25">
      <c r="B30" s="65" t="s">
        <v>131</v>
      </c>
      <c r="C30" s="66" t="s">
        <v>132</v>
      </c>
      <c r="D30" s="123">
        <v>0.98899999999999999</v>
      </c>
      <c r="F30"/>
    </row>
    <row r="31" spans="2:6" ht="14.5" hidden="1" x14ac:dyDescent="0.25">
      <c r="B31" s="65" t="s">
        <v>133</v>
      </c>
      <c r="C31" s="65" t="s">
        <v>108</v>
      </c>
      <c r="D31" s="123">
        <v>0.90400000000000003</v>
      </c>
      <c r="F31"/>
    </row>
    <row r="32" spans="2:6" ht="14.5" hidden="1" x14ac:dyDescent="0.25">
      <c r="B32" s="65" t="s">
        <v>134</v>
      </c>
      <c r="C32" s="66" t="s">
        <v>117</v>
      </c>
      <c r="D32" s="123">
        <v>0.94099999999999995</v>
      </c>
      <c r="F32"/>
    </row>
    <row r="33" spans="2:6" ht="14.5" hidden="1" x14ac:dyDescent="0.25">
      <c r="B33" s="65" t="s">
        <v>135</v>
      </c>
      <c r="C33" s="66" t="s">
        <v>132</v>
      </c>
      <c r="D33" s="123">
        <v>0.98899999999999999</v>
      </c>
      <c r="F33"/>
    </row>
    <row r="34" spans="2:6" ht="14.5" hidden="1" x14ac:dyDescent="0.25">
      <c r="B34" s="65" t="s">
        <v>136</v>
      </c>
      <c r="C34" s="66" t="s">
        <v>117</v>
      </c>
      <c r="D34" s="123">
        <v>0.94099999999999995</v>
      </c>
      <c r="F34"/>
    </row>
    <row r="35" spans="2:6" ht="14.5" hidden="1" x14ac:dyDescent="0.25">
      <c r="B35" s="65" t="s">
        <v>137</v>
      </c>
      <c r="C35" s="66" t="s">
        <v>117</v>
      </c>
      <c r="D35" s="123">
        <v>0.94099999999999995</v>
      </c>
      <c r="F35"/>
    </row>
    <row r="36" spans="2:6" ht="14.5" hidden="1" x14ac:dyDescent="0.25">
      <c r="B36" s="65" t="s">
        <v>138</v>
      </c>
      <c r="C36" s="65" t="s">
        <v>108</v>
      </c>
      <c r="D36" s="123">
        <v>0.90400000000000003</v>
      </c>
      <c r="F36"/>
    </row>
    <row r="37" spans="2:6" ht="14.5" hidden="1" x14ac:dyDescent="0.25">
      <c r="B37" s="65" t="s">
        <v>139</v>
      </c>
      <c r="C37" s="65" t="s">
        <v>106</v>
      </c>
      <c r="D37" s="123">
        <v>1.01</v>
      </c>
      <c r="F37"/>
    </row>
    <row r="38" spans="2:6" ht="14.5" hidden="1" x14ac:dyDescent="0.25">
      <c r="B38" s="65" t="s">
        <v>140</v>
      </c>
      <c r="C38" s="66" t="s">
        <v>141</v>
      </c>
      <c r="D38" s="123">
        <v>0.91500000000000004</v>
      </c>
      <c r="F38"/>
    </row>
    <row r="39" spans="2:6" ht="14.5" hidden="1" x14ac:dyDescent="0.25">
      <c r="B39" s="65" t="s">
        <v>142</v>
      </c>
      <c r="C39" s="65" t="s">
        <v>108</v>
      </c>
      <c r="D39" s="123">
        <v>0.90400000000000003</v>
      </c>
      <c r="F39"/>
    </row>
    <row r="40" spans="2:6" ht="14.5" hidden="1" x14ac:dyDescent="0.25">
      <c r="B40" s="65" t="s">
        <v>143</v>
      </c>
      <c r="C40" s="66" t="s">
        <v>106</v>
      </c>
      <c r="D40" s="123">
        <v>1.01</v>
      </c>
      <c r="F40"/>
    </row>
    <row r="41" spans="2:6" ht="14.5" hidden="1" x14ac:dyDescent="0.25">
      <c r="B41" s="65" t="s">
        <v>144</v>
      </c>
      <c r="C41" s="66" t="s">
        <v>104</v>
      </c>
      <c r="D41" s="123">
        <v>0.91600000000000004</v>
      </c>
      <c r="F41"/>
    </row>
    <row r="42" spans="2:6" ht="14.5" hidden="1" x14ac:dyDescent="0.25">
      <c r="B42" s="65" t="s">
        <v>145</v>
      </c>
      <c r="C42" s="66" t="s">
        <v>113</v>
      </c>
      <c r="D42" s="123">
        <v>0.92600000000000005</v>
      </c>
      <c r="F42"/>
    </row>
    <row r="43" spans="2:6" ht="14.5" hidden="1" x14ac:dyDescent="0.25">
      <c r="B43" s="65" t="s">
        <v>146</v>
      </c>
      <c r="C43" s="66" t="s">
        <v>104</v>
      </c>
      <c r="D43" s="123">
        <v>0.91600000000000004</v>
      </c>
      <c r="F43"/>
    </row>
    <row r="44" spans="2:6" ht="14.5" hidden="1" x14ac:dyDescent="0.25">
      <c r="B44" s="65" t="s">
        <v>147</v>
      </c>
      <c r="C44" s="66" t="s">
        <v>113</v>
      </c>
      <c r="D44" s="123">
        <v>0.92600000000000005</v>
      </c>
      <c r="F44"/>
    </row>
    <row r="45" spans="2:6" ht="14.5" hidden="1" x14ac:dyDescent="0.25">
      <c r="B45" s="65" t="s">
        <v>148</v>
      </c>
      <c r="C45" s="65" t="s">
        <v>108</v>
      </c>
      <c r="D45" s="123">
        <v>0.90400000000000003</v>
      </c>
      <c r="F45"/>
    </row>
    <row r="46" spans="2:6" ht="14.5" hidden="1" x14ac:dyDescent="0.25">
      <c r="B46" s="65" t="s">
        <v>149</v>
      </c>
      <c r="C46" s="66" t="s">
        <v>104</v>
      </c>
      <c r="D46" s="123">
        <v>0.91600000000000004</v>
      </c>
      <c r="F46"/>
    </row>
    <row r="47" spans="2:6" ht="14.5" hidden="1" x14ac:dyDescent="0.25">
      <c r="B47" s="65" t="s">
        <v>150</v>
      </c>
      <c r="C47" s="66" t="s">
        <v>113</v>
      </c>
      <c r="D47" s="123">
        <v>0.92600000000000005</v>
      </c>
      <c r="F47"/>
    </row>
    <row r="48" spans="2:6" ht="14.5" hidden="1" x14ac:dyDescent="0.25">
      <c r="B48" s="65" t="s">
        <v>151</v>
      </c>
      <c r="C48" s="66" t="s">
        <v>104</v>
      </c>
      <c r="D48" s="123">
        <v>0.91600000000000004</v>
      </c>
      <c r="F48"/>
    </row>
    <row r="49" spans="2:6" ht="14.5" hidden="1" x14ac:dyDescent="0.25">
      <c r="B49" s="65" t="s">
        <v>152</v>
      </c>
      <c r="C49" s="65" t="s">
        <v>108</v>
      </c>
      <c r="D49" s="123">
        <v>0.90400000000000003</v>
      </c>
      <c r="F49"/>
    </row>
    <row r="50" spans="2:6" ht="14.5" hidden="1" x14ac:dyDescent="0.25">
      <c r="B50" s="65" t="s">
        <v>153</v>
      </c>
      <c r="C50" s="66" t="s">
        <v>106</v>
      </c>
      <c r="D50" s="123">
        <v>1.01</v>
      </c>
      <c r="F50"/>
    </row>
    <row r="51" spans="2:6" ht="14.5" hidden="1" x14ac:dyDescent="0.25">
      <c r="B51" s="65" t="s">
        <v>154</v>
      </c>
      <c r="C51" s="66" t="s">
        <v>113</v>
      </c>
      <c r="D51" s="123">
        <v>0.92600000000000005</v>
      </c>
      <c r="F51"/>
    </row>
    <row r="52" spans="2:6" ht="14.5" hidden="1" x14ac:dyDescent="0.25">
      <c r="B52" s="65" t="s">
        <v>155</v>
      </c>
      <c r="C52" s="66" t="s">
        <v>113</v>
      </c>
      <c r="D52" s="123">
        <v>0.92600000000000005</v>
      </c>
      <c r="F52"/>
    </row>
    <row r="53" spans="2:6" ht="14.5" hidden="1" x14ac:dyDescent="0.25">
      <c r="B53" s="65" t="s">
        <v>159</v>
      </c>
      <c r="C53" s="66" t="s">
        <v>113</v>
      </c>
      <c r="D53" s="123">
        <v>0.92600000000000005</v>
      </c>
      <c r="F53"/>
    </row>
    <row r="54" spans="2:6" ht="14.5" hidden="1" x14ac:dyDescent="0.25">
      <c r="B54" s="65" t="s">
        <v>156</v>
      </c>
      <c r="C54" s="65" t="s">
        <v>108</v>
      </c>
      <c r="D54" s="123">
        <v>0.90400000000000003</v>
      </c>
      <c r="F54"/>
    </row>
    <row r="55" spans="2:6" ht="14.5" hidden="1" x14ac:dyDescent="0.25">
      <c r="B55" s="65" t="s">
        <v>157</v>
      </c>
      <c r="C55" s="65" t="s">
        <v>108</v>
      </c>
      <c r="D55" s="123">
        <v>0.90400000000000003</v>
      </c>
      <c r="F55"/>
    </row>
    <row r="56" spans="2:6" ht="14.5" hidden="1" x14ac:dyDescent="0.25">
      <c r="B56" s="65" t="s">
        <v>158</v>
      </c>
      <c r="C56" s="66" t="s">
        <v>117</v>
      </c>
      <c r="D56" s="123">
        <v>0.94099999999999995</v>
      </c>
      <c r="F56"/>
    </row>
    <row r="57" spans="2:6" ht="14.5" hidden="1" x14ac:dyDescent="0.25">
      <c r="B57" s="65" t="s">
        <v>160</v>
      </c>
      <c r="C57" s="66" t="s">
        <v>113</v>
      </c>
      <c r="D57" s="123">
        <v>0.92600000000000005</v>
      </c>
      <c r="F57"/>
    </row>
    <row r="58" spans="2:6" ht="14.5" hidden="1" x14ac:dyDescent="0.25">
      <c r="B58" s="65" t="s">
        <v>161</v>
      </c>
      <c r="C58" s="66" t="s">
        <v>106</v>
      </c>
      <c r="D58" s="123">
        <v>1.01</v>
      </c>
      <c r="F58"/>
    </row>
    <row r="59" spans="2:6" ht="14.5" hidden="1" x14ac:dyDescent="0.25">
      <c r="B59" s="65" t="s">
        <v>162</v>
      </c>
      <c r="C59" s="65" t="s">
        <v>108</v>
      </c>
      <c r="D59" s="123">
        <v>0.90400000000000003</v>
      </c>
      <c r="F59"/>
    </row>
    <row r="60" spans="2:6" ht="14.5" hidden="1" x14ac:dyDescent="0.25">
      <c r="B60" s="65" t="s">
        <v>163</v>
      </c>
      <c r="C60" s="66" t="s">
        <v>117</v>
      </c>
      <c r="D60" s="123">
        <v>0.94099999999999995</v>
      </c>
      <c r="F60"/>
    </row>
    <row r="61" spans="2:6" ht="14.5" hidden="1" x14ac:dyDescent="0.25">
      <c r="B61" s="65" t="s">
        <v>164</v>
      </c>
      <c r="C61" s="66" t="s">
        <v>113</v>
      </c>
      <c r="D61" s="123">
        <v>0.92600000000000005</v>
      </c>
      <c r="F61"/>
    </row>
    <row r="62" spans="2:6" ht="14.5" hidden="1" x14ac:dyDescent="0.25">
      <c r="B62" s="65" t="s">
        <v>165</v>
      </c>
      <c r="C62" s="66" t="s">
        <v>115</v>
      </c>
      <c r="D62" s="123">
        <v>0.96</v>
      </c>
      <c r="F62"/>
    </row>
    <row r="63" spans="2:6" ht="14.5" hidden="1" x14ac:dyDescent="0.25">
      <c r="B63" s="65" t="s">
        <v>166</v>
      </c>
      <c r="C63" s="66" t="s">
        <v>113</v>
      </c>
      <c r="D63" s="123">
        <v>0.92600000000000005</v>
      </c>
      <c r="F63"/>
    </row>
    <row r="64" spans="2:6" ht="14.5" hidden="1" x14ac:dyDescent="0.25">
      <c r="B64" s="65" t="s">
        <v>167</v>
      </c>
      <c r="C64" s="65" t="s">
        <v>108</v>
      </c>
      <c r="D64" s="123">
        <v>0.90400000000000003</v>
      </c>
      <c r="F64"/>
    </row>
    <row r="65" spans="2:6" ht="14.5" hidden="1" x14ac:dyDescent="0.25">
      <c r="B65" s="65" t="s">
        <v>168</v>
      </c>
      <c r="C65" s="66" t="s">
        <v>132</v>
      </c>
      <c r="D65" s="123">
        <v>0.98899999999999999</v>
      </c>
      <c r="F65"/>
    </row>
    <row r="66" spans="2:6" ht="14.5" hidden="1" x14ac:dyDescent="0.25">
      <c r="B66" s="65" t="s">
        <v>169</v>
      </c>
      <c r="C66" s="65" t="s">
        <v>108</v>
      </c>
      <c r="D66" s="123">
        <v>0.90400000000000003</v>
      </c>
      <c r="F66"/>
    </row>
    <row r="67" spans="2:6" ht="14.5" hidden="1" x14ac:dyDescent="0.25">
      <c r="B67" s="65" t="s">
        <v>170</v>
      </c>
      <c r="C67" s="65" t="s">
        <v>108</v>
      </c>
      <c r="D67" s="123">
        <v>0.90400000000000003</v>
      </c>
      <c r="F67"/>
    </row>
    <row r="68" spans="2:6" ht="14.5" hidden="1" x14ac:dyDescent="0.25">
      <c r="B68" s="65" t="s">
        <v>171</v>
      </c>
      <c r="C68" s="66" t="s">
        <v>104</v>
      </c>
      <c r="D68" s="123">
        <v>0.91600000000000004</v>
      </c>
      <c r="F68"/>
    </row>
    <row r="69" spans="2:6" ht="14.5" hidden="1" x14ac:dyDescent="0.25">
      <c r="B69" s="65" t="s">
        <v>172</v>
      </c>
      <c r="C69" s="66" t="s">
        <v>113</v>
      </c>
      <c r="D69" s="123">
        <v>0.92600000000000005</v>
      </c>
      <c r="F69"/>
    </row>
    <row r="70" spans="2:6" ht="14.5" hidden="1" x14ac:dyDescent="0.25">
      <c r="B70" s="65" t="s">
        <v>173</v>
      </c>
      <c r="C70" s="66" t="s">
        <v>174</v>
      </c>
      <c r="D70" s="123">
        <v>0.98399999999999999</v>
      </c>
      <c r="F70"/>
    </row>
    <row r="71" spans="2:6" ht="14.5" hidden="1" x14ac:dyDescent="0.25">
      <c r="B71" s="65" t="s">
        <v>175</v>
      </c>
      <c r="C71" s="65" t="s">
        <v>108</v>
      </c>
      <c r="D71" s="123">
        <v>0.90400000000000003</v>
      </c>
      <c r="F71"/>
    </row>
    <row r="72" spans="2:6" ht="14.5" hidden="1" x14ac:dyDescent="0.25">
      <c r="B72" s="65" t="s">
        <v>176</v>
      </c>
      <c r="C72" s="65" t="s">
        <v>106</v>
      </c>
      <c r="D72" s="123">
        <v>1.01</v>
      </c>
      <c r="F72"/>
    </row>
    <row r="73" spans="2:6" ht="14.5" hidden="1" x14ac:dyDescent="0.25">
      <c r="B73" s="65" t="s">
        <v>177</v>
      </c>
      <c r="C73" s="65" t="s">
        <v>108</v>
      </c>
      <c r="D73" s="123">
        <v>0.90400000000000003</v>
      </c>
      <c r="F73"/>
    </row>
    <row r="74" spans="2:6" ht="14.5" hidden="1" x14ac:dyDescent="0.25">
      <c r="B74" s="65" t="s">
        <v>178</v>
      </c>
      <c r="C74" s="66" t="s">
        <v>113</v>
      </c>
      <c r="D74" s="123">
        <v>0.92600000000000005</v>
      </c>
      <c r="F74"/>
    </row>
    <row r="75" spans="2:6" ht="14.5" hidden="1" x14ac:dyDescent="0.25">
      <c r="B75" s="65" t="s">
        <v>179</v>
      </c>
      <c r="C75" s="66" t="s">
        <v>113</v>
      </c>
      <c r="D75" s="123">
        <v>0.92600000000000005</v>
      </c>
      <c r="F75"/>
    </row>
    <row r="76" spans="2:6" ht="14.5" hidden="1" x14ac:dyDescent="0.25">
      <c r="B76" s="65" t="s">
        <v>180</v>
      </c>
      <c r="C76" s="66" t="s">
        <v>117</v>
      </c>
      <c r="D76" s="123">
        <v>0.94099999999999995</v>
      </c>
      <c r="F76"/>
    </row>
    <row r="77" spans="2:6" ht="14.5" hidden="1" x14ac:dyDescent="0.25">
      <c r="B77" s="65" t="s">
        <v>181</v>
      </c>
      <c r="C77" s="66" t="s">
        <v>113</v>
      </c>
      <c r="D77" s="123">
        <v>0.92600000000000005</v>
      </c>
      <c r="F77"/>
    </row>
    <row r="78" spans="2:6" ht="14.5" hidden="1" x14ac:dyDescent="0.25">
      <c r="B78" s="65" t="s">
        <v>182</v>
      </c>
      <c r="C78" s="65" t="s">
        <v>108</v>
      </c>
      <c r="D78" s="123">
        <v>0.90400000000000003</v>
      </c>
      <c r="F78"/>
    </row>
    <row r="79" spans="2:6" ht="14.5" hidden="1" x14ac:dyDescent="0.25">
      <c r="B79" s="65" t="s">
        <v>186</v>
      </c>
      <c r="C79" s="66" t="s">
        <v>119</v>
      </c>
      <c r="D79" s="123">
        <v>0.94399999999999995</v>
      </c>
      <c r="F79"/>
    </row>
    <row r="80" spans="2:6" ht="14.5" hidden="1" x14ac:dyDescent="0.25">
      <c r="B80" s="65" t="s">
        <v>183</v>
      </c>
      <c r="C80" s="65" t="s">
        <v>106</v>
      </c>
      <c r="D80" s="123">
        <v>1.01</v>
      </c>
      <c r="F80"/>
    </row>
    <row r="81" spans="2:6" ht="14.5" hidden="1" x14ac:dyDescent="0.25">
      <c r="B81" s="65" t="s">
        <v>184</v>
      </c>
      <c r="C81" s="66" t="s">
        <v>106</v>
      </c>
      <c r="D81" s="123">
        <v>1.01</v>
      </c>
      <c r="F81"/>
    </row>
    <row r="82" spans="2:6" ht="14.5" hidden="1" x14ac:dyDescent="0.25">
      <c r="B82" s="65" t="s">
        <v>185</v>
      </c>
      <c r="C82" s="66" t="s">
        <v>106</v>
      </c>
      <c r="D82" s="123">
        <v>1.01</v>
      </c>
      <c r="F82"/>
    </row>
    <row r="83" spans="2:6" ht="14.5" hidden="1" x14ac:dyDescent="0.25">
      <c r="B83" s="65" t="s">
        <v>187</v>
      </c>
      <c r="C83" s="66" t="s">
        <v>111</v>
      </c>
      <c r="D83" s="123">
        <v>0.93600000000000005</v>
      </c>
      <c r="F83"/>
    </row>
    <row r="84" spans="2:6" ht="14.5" hidden="1" x14ac:dyDescent="0.25">
      <c r="B84" s="65" t="s">
        <v>188</v>
      </c>
      <c r="C84" s="66" t="s">
        <v>117</v>
      </c>
      <c r="D84" s="123">
        <v>0.94099999999999995</v>
      </c>
      <c r="F84"/>
    </row>
    <row r="85" spans="2:6" ht="14.5" hidden="1" x14ac:dyDescent="0.25">
      <c r="B85" s="65" t="s">
        <v>189</v>
      </c>
      <c r="C85" s="65" t="s">
        <v>108</v>
      </c>
      <c r="D85" s="123">
        <v>0.90400000000000003</v>
      </c>
      <c r="F85"/>
    </row>
    <row r="86" spans="2:6" ht="14.5" hidden="1" x14ac:dyDescent="0.25">
      <c r="B86" s="65" t="s">
        <v>190</v>
      </c>
      <c r="C86" s="66" t="s">
        <v>113</v>
      </c>
      <c r="D86" s="123">
        <v>0.92600000000000005</v>
      </c>
      <c r="F86"/>
    </row>
    <row r="87" spans="2:6" ht="14.5" hidden="1" x14ac:dyDescent="0.25">
      <c r="B87" s="65" t="s">
        <v>191</v>
      </c>
      <c r="C87" s="65" t="s">
        <v>108</v>
      </c>
      <c r="D87" s="123">
        <v>0.90400000000000003</v>
      </c>
      <c r="F87"/>
    </row>
    <row r="88" spans="2:6" ht="14.5" hidden="1" x14ac:dyDescent="0.25">
      <c r="B88" s="65" t="s">
        <v>192</v>
      </c>
      <c r="C88" s="65" t="s">
        <v>108</v>
      </c>
      <c r="D88" s="123">
        <v>0.90400000000000003</v>
      </c>
      <c r="F88"/>
    </row>
    <row r="89" spans="2:6" ht="14.5" hidden="1" x14ac:dyDescent="0.25">
      <c r="B89" s="65" t="s">
        <v>193</v>
      </c>
      <c r="C89" s="66" t="s">
        <v>132</v>
      </c>
      <c r="D89" s="123">
        <v>0.98899999999999999</v>
      </c>
      <c r="F89"/>
    </row>
    <row r="90" spans="2:6" ht="14.5" hidden="1" x14ac:dyDescent="0.25">
      <c r="B90" s="65" t="s">
        <v>194</v>
      </c>
      <c r="C90" s="65" t="s">
        <v>108</v>
      </c>
      <c r="D90" s="123">
        <v>0.90400000000000003</v>
      </c>
      <c r="F90"/>
    </row>
    <row r="91" spans="2:6" ht="14.5" hidden="1" x14ac:dyDescent="0.25">
      <c r="B91" s="65" t="s">
        <v>195</v>
      </c>
      <c r="C91" s="66" t="s">
        <v>117</v>
      </c>
      <c r="D91" s="123">
        <v>0.94099999999999995</v>
      </c>
      <c r="F91"/>
    </row>
    <row r="92" spans="2:6" ht="14.5" hidden="1" x14ac:dyDescent="0.25">
      <c r="B92" s="65" t="s">
        <v>196</v>
      </c>
      <c r="C92" s="65" t="s">
        <v>106</v>
      </c>
      <c r="D92" s="123">
        <v>1.01</v>
      </c>
      <c r="F92"/>
    </row>
    <row r="93" spans="2:6" ht="14.5" hidden="1" x14ac:dyDescent="0.25">
      <c r="B93" s="65" t="s">
        <v>197</v>
      </c>
      <c r="C93" s="66" t="s">
        <v>117</v>
      </c>
      <c r="D93" s="123">
        <v>0.94099999999999995</v>
      </c>
      <c r="F93"/>
    </row>
    <row r="94" spans="2:6" ht="14.5" hidden="1" x14ac:dyDescent="0.25">
      <c r="B94" s="65" t="s">
        <v>198</v>
      </c>
      <c r="C94" s="65" t="s">
        <v>108</v>
      </c>
      <c r="D94" s="123">
        <v>0.90400000000000003</v>
      </c>
      <c r="F94"/>
    </row>
    <row r="95" spans="2:6" ht="14.5" hidden="1" x14ac:dyDescent="0.25">
      <c r="B95" s="65" t="s">
        <v>199</v>
      </c>
      <c r="C95" s="66" t="s">
        <v>117</v>
      </c>
      <c r="D95" s="123">
        <v>0.94099999999999995</v>
      </c>
      <c r="F95"/>
    </row>
    <row r="96" spans="2:6" ht="14.5" hidden="1" x14ac:dyDescent="0.25">
      <c r="B96" s="97" t="s">
        <v>200</v>
      </c>
      <c r="C96" s="98" t="s">
        <v>106</v>
      </c>
      <c r="D96" s="124">
        <v>1.01</v>
      </c>
      <c r="F96"/>
    </row>
    <row r="97" spans="2:6" ht="14.5" hidden="1" x14ac:dyDescent="0.25">
      <c r="B97" s="99" t="s">
        <v>201</v>
      </c>
      <c r="C97" s="100" t="s">
        <v>113</v>
      </c>
      <c r="D97" s="123">
        <v>0.92600000000000005</v>
      </c>
      <c r="F97"/>
    </row>
    <row r="98" spans="2:6" hidden="1" x14ac:dyDescent="0.25">
      <c r="B98" s="101" t="s">
        <v>206</v>
      </c>
      <c r="C98" s="102" t="s">
        <v>108</v>
      </c>
      <c r="D98" s="125">
        <v>0.90400000000000003</v>
      </c>
    </row>
    <row r="99" spans="2:6" hidden="1" x14ac:dyDescent="0.25">
      <c r="B99" s="101" t="s">
        <v>207</v>
      </c>
      <c r="C99" s="102" t="s">
        <v>108</v>
      </c>
      <c r="D99" s="125">
        <v>0.90400000000000003</v>
      </c>
    </row>
    <row r="100" spans="2:6" hidden="1" x14ac:dyDescent="0.25">
      <c r="B100" s="101" t="s">
        <v>208</v>
      </c>
      <c r="C100" s="102" t="s">
        <v>113</v>
      </c>
      <c r="D100" s="123">
        <v>0.92600000000000005</v>
      </c>
    </row>
    <row r="101" spans="2:6" hidden="1" x14ac:dyDescent="0.25">
      <c r="B101" s="101" t="s">
        <v>209</v>
      </c>
      <c r="C101" s="102" t="s">
        <v>106</v>
      </c>
      <c r="D101" s="125">
        <v>1.01</v>
      </c>
    </row>
    <row r="102" spans="2:6" hidden="1" x14ac:dyDescent="0.25">
      <c r="B102" s="101" t="s">
        <v>210</v>
      </c>
      <c r="C102" s="102" t="s">
        <v>113</v>
      </c>
      <c r="D102" s="123">
        <v>0.92600000000000005</v>
      </c>
    </row>
    <row r="103" spans="2:6" hidden="1" x14ac:dyDescent="0.25">
      <c r="B103" s="101" t="s">
        <v>211</v>
      </c>
      <c r="C103" s="102" t="s">
        <v>106</v>
      </c>
      <c r="D103" s="125">
        <v>1.01</v>
      </c>
    </row>
    <row r="104" spans="2:6" hidden="1" x14ac:dyDescent="0.25">
      <c r="B104" s="101" t="s">
        <v>212</v>
      </c>
      <c r="C104" s="102" t="s">
        <v>104</v>
      </c>
      <c r="D104" s="125">
        <v>0.91600000000000004</v>
      </c>
    </row>
    <row r="105" spans="2:6" hidden="1" x14ac:dyDescent="0.25">
      <c r="B105" s="101" t="s">
        <v>213</v>
      </c>
      <c r="C105" s="102" t="s">
        <v>119</v>
      </c>
      <c r="D105" s="125">
        <v>0.94399999999999995</v>
      </c>
    </row>
    <row r="106" spans="2:6" hidden="1" x14ac:dyDescent="0.25">
      <c r="B106" s="101" t="s">
        <v>214</v>
      </c>
      <c r="C106" s="102" t="s">
        <v>108</v>
      </c>
      <c r="D106" s="126">
        <v>0.90400000000000003</v>
      </c>
    </row>
    <row r="107" spans="2:6" hidden="1" x14ac:dyDescent="0.25">
      <c r="B107" s="101" t="s">
        <v>215</v>
      </c>
      <c r="C107" s="102" t="s">
        <v>104</v>
      </c>
      <c r="D107" s="125">
        <v>0.91600000000000004</v>
      </c>
    </row>
    <row r="108" spans="2:6" hidden="1" x14ac:dyDescent="0.25">
      <c r="B108" s="101" t="s">
        <v>216</v>
      </c>
      <c r="C108" s="102" t="s">
        <v>117</v>
      </c>
      <c r="D108" s="125">
        <v>0.94099999999999995</v>
      </c>
    </row>
  </sheetData>
  <sheetProtection algorithmName="SHA-512" hashValue="bW3ltbK3RrvNG1s1PYNZUv4yBZXWXiaocudDDv/S9jkZ9x7TyCRn9xStieSqqJfFyo9/ukWCkTEo25Umekx/tQ==" saltValue="tHtLPhql+skGiCkIROfbf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zoomScale="125" workbookViewId="0">
      <selection activeCell="A3" sqref="A3"/>
    </sheetView>
  </sheetViews>
  <sheetFormatPr defaultColWidth="9.1796875" defaultRowHeight="12.5" x14ac:dyDescent="0.25"/>
  <cols>
    <col min="1" max="1" width="37.81640625" style="3" customWidth="1"/>
    <col min="2" max="2" width="20.7265625" style="3" bestFit="1" customWidth="1"/>
    <col min="3" max="3" width="16.7265625" style="86" customWidth="1"/>
    <col min="4" max="4" width="10.26953125" style="90" bestFit="1" customWidth="1"/>
    <col min="5" max="5" width="11.26953125" style="3" bestFit="1" customWidth="1"/>
    <col min="6" max="16384" width="9.1796875" style="3"/>
  </cols>
  <sheetData>
    <row r="1" spans="1:5" ht="15.5" x14ac:dyDescent="0.35">
      <c r="A1" s="23" t="s">
        <v>48</v>
      </c>
      <c r="C1" s="81"/>
      <c r="E1" s="21"/>
    </row>
    <row r="2" spans="1:5" x14ac:dyDescent="0.25">
      <c r="A2" s="21"/>
      <c r="B2" s="21"/>
      <c r="C2" s="81"/>
      <c r="E2" s="21"/>
    </row>
    <row r="3" spans="1:5" ht="13" x14ac:dyDescent="0.3">
      <c r="A3" s="7" t="s">
        <v>10</v>
      </c>
      <c r="B3" s="21"/>
      <c r="C3" s="82" t="s">
        <v>59</v>
      </c>
      <c r="E3" s="21"/>
    </row>
    <row r="4" spans="1:5" x14ac:dyDescent="0.25">
      <c r="A4" s="24" t="s">
        <v>24</v>
      </c>
      <c r="B4" s="121">
        <f>'Direct Staffing'!D27</f>
        <v>20.344315530000003</v>
      </c>
      <c r="C4" s="52">
        <f>B4</f>
        <v>20.344315530000003</v>
      </c>
      <c r="E4" s="21"/>
    </row>
    <row r="5" spans="1:5" x14ac:dyDescent="0.25">
      <c r="A5" s="21"/>
      <c r="B5" s="21"/>
      <c r="C5" s="83"/>
      <c r="E5" s="21"/>
    </row>
    <row r="6" spans="1:5" ht="13" x14ac:dyDescent="0.3">
      <c r="A6" s="7" t="s">
        <v>25</v>
      </c>
      <c r="B6" s="21"/>
      <c r="C6" s="83"/>
      <c r="E6" s="21"/>
    </row>
    <row r="7" spans="1:5" x14ac:dyDescent="0.25">
      <c r="A7" s="24" t="s">
        <v>26</v>
      </c>
      <c r="B7" s="39">
        <f>'Program Plan Support'!D10</f>
        <v>7.0000000000000007E-2</v>
      </c>
      <c r="C7" s="52">
        <f>B7*C4</f>
        <v>1.4241020871000003</v>
      </c>
      <c r="E7" s="21"/>
    </row>
    <row r="8" spans="1:5" x14ac:dyDescent="0.25">
      <c r="A8" s="21"/>
      <c r="B8" s="21"/>
      <c r="C8" s="83"/>
      <c r="E8" s="21"/>
    </row>
    <row r="9" spans="1:5" ht="13" x14ac:dyDescent="0.3">
      <c r="A9" s="7" t="s">
        <v>1</v>
      </c>
      <c r="B9" s="21"/>
      <c r="C9" s="83"/>
      <c r="E9" s="21"/>
    </row>
    <row r="10" spans="1:5" x14ac:dyDescent="0.25">
      <c r="A10" s="24" t="s">
        <v>9</v>
      </c>
      <c r="B10" s="40">
        <f>'Emp. Related Exp.'!D19</f>
        <v>0.23599999999999999</v>
      </c>
      <c r="C10" s="52">
        <f>B10*(C4+C7)</f>
        <v>5.1373465576356008</v>
      </c>
      <c r="E10" s="21"/>
    </row>
    <row r="11" spans="1:5" x14ac:dyDescent="0.25">
      <c r="A11" s="21"/>
      <c r="B11" s="21"/>
      <c r="C11" s="83"/>
      <c r="E11" s="21"/>
    </row>
    <row r="12" spans="1:5" ht="13" x14ac:dyDescent="0.3">
      <c r="A12" s="7" t="s">
        <v>29</v>
      </c>
      <c r="B12" s="21"/>
      <c r="C12" s="83"/>
      <c r="E12" s="21"/>
    </row>
    <row r="13" spans="1:5" x14ac:dyDescent="0.25">
      <c r="A13" s="25" t="s">
        <v>30</v>
      </c>
      <c r="B13" s="122">
        <f>'Client Programming &amp; Supports'!D5</f>
        <v>2.4199999999999999E-2</v>
      </c>
      <c r="C13" s="84">
        <f>(C4+C7+C10)*B13</f>
        <v>0.6511194930286015</v>
      </c>
      <c r="E13" s="21"/>
    </row>
    <row r="14" spans="1:5" x14ac:dyDescent="0.25">
      <c r="A14" s="21"/>
      <c r="B14" s="21"/>
      <c r="C14" s="83"/>
      <c r="E14" s="21"/>
    </row>
    <row r="15" spans="1:5" ht="13" x14ac:dyDescent="0.3">
      <c r="A15" s="7" t="s">
        <v>51</v>
      </c>
      <c r="B15" s="21"/>
      <c r="C15" s="83"/>
      <c r="E15" s="21"/>
    </row>
    <row r="16" spans="1:5" x14ac:dyDescent="0.25">
      <c r="A16" s="46" t="s">
        <v>55</v>
      </c>
      <c r="B16" s="41">
        <f>'Program Related Expenses'!F13</f>
        <v>0.20050000000000001</v>
      </c>
      <c r="C16" s="52">
        <f>D16-(C4+C10+C7+C13)</f>
        <v>6.9107631962310485</v>
      </c>
      <c r="D16" s="90">
        <f>((C4+C10+C7+C13)/(1-B16))</f>
        <v>34.467646863995256</v>
      </c>
      <c r="E16" s="21"/>
    </row>
    <row r="17" spans="1:7" x14ac:dyDescent="0.25">
      <c r="A17" s="67"/>
      <c r="B17" s="68"/>
      <c r="C17" s="52"/>
      <c r="E17" s="21"/>
    </row>
    <row r="18" spans="1:7" s="74" customFormat="1" ht="13" x14ac:dyDescent="0.3">
      <c r="A18" s="69" t="s">
        <v>202</v>
      </c>
      <c r="B18" s="70"/>
      <c r="C18" s="71"/>
      <c r="D18" s="91"/>
      <c r="E18" s="72"/>
      <c r="F18" s="72"/>
      <c r="G18" s="73"/>
    </row>
    <row r="19" spans="1:7" s="74" customFormat="1" x14ac:dyDescent="0.25">
      <c r="A19" s="75" t="s">
        <v>203</v>
      </c>
      <c r="B19" s="80" t="str">
        <f>'Regional Variance Factor'!B7</f>
        <v>-</v>
      </c>
      <c r="C19" s="85" t="str">
        <f>IF((B19&lt;&gt;"-"),((D16*B19)-D16),"Select County")</f>
        <v>Select County</v>
      </c>
      <c r="D19" s="78"/>
      <c r="E19" s="72"/>
      <c r="F19" s="72"/>
      <c r="G19" s="76"/>
    </row>
    <row r="20" spans="1:7" x14ac:dyDescent="0.25">
      <c r="A20" s="21"/>
      <c r="B20" s="21"/>
      <c r="C20" s="83"/>
      <c r="E20" s="21"/>
    </row>
    <row r="21" spans="1:7" ht="13" x14ac:dyDescent="0.3">
      <c r="A21" s="26" t="s">
        <v>70</v>
      </c>
      <c r="B21" s="22" t="str">
        <f>C21</f>
        <v>Select County</v>
      </c>
      <c r="C21" s="84" t="str">
        <f>IF((B19&lt;&gt;"-"),D16+C19,"Select County")</f>
        <v>Select County</v>
      </c>
      <c r="E21" s="21"/>
    </row>
    <row r="22" spans="1:7" x14ac:dyDescent="0.25">
      <c r="A22"/>
      <c r="C22" s="81"/>
      <c r="E22" s="21"/>
    </row>
    <row r="23" spans="1:7" ht="13" x14ac:dyDescent="0.3">
      <c r="A23" s="26" t="s">
        <v>57</v>
      </c>
      <c r="B23" s="51" t="str">
        <f>IF((B19&lt;&gt;"-"),B21/4,"Select County")</f>
        <v>Select County</v>
      </c>
      <c r="C23" s="81"/>
      <c r="E23" s="21"/>
    </row>
    <row r="24" spans="1:7" ht="17.25" customHeight="1" x14ac:dyDescent="0.25">
      <c r="A24" s="21"/>
      <c r="B24" s="21"/>
      <c r="C24" s="81"/>
      <c r="E24" s="21"/>
    </row>
    <row r="25" spans="1:7" s="107" customFormat="1" ht="13" hidden="1" x14ac:dyDescent="0.3">
      <c r="A25" s="103" t="s">
        <v>67</v>
      </c>
      <c r="B25" s="104">
        <v>1</v>
      </c>
      <c r="C25" s="105"/>
      <c r="D25" s="106"/>
    </row>
    <row r="26" spans="1:7" s="107" customFormat="1" hidden="1" x14ac:dyDescent="0.25">
      <c r="A26" s="108" t="s">
        <v>68</v>
      </c>
      <c r="B26" s="109" t="str">
        <f>IF((B19&lt;&gt;"-"),B30-B21,"-")</f>
        <v>-</v>
      </c>
      <c r="C26" s="110"/>
      <c r="D26" s="106"/>
    </row>
    <row r="27" spans="1:7" s="107" customFormat="1" hidden="1" x14ac:dyDescent="0.25">
      <c r="A27" s="108" t="s">
        <v>69</v>
      </c>
      <c r="B27" s="109" t="str">
        <f>IF((B19&lt;&gt;"-"),B31-B23,"-")</f>
        <v>-</v>
      </c>
      <c r="C27" s="110"/>
      <c r="D27" s="106"/>
    </row>
    <row r="28" spans="1:7" s="107" customFormat="1" hidden="1" x14ac:dyDescent="0.25">
      <c r="C28" s="111"/>
      <c r="D28" s="106"/>
    </row>
    <row r="29" spans="1:7" ht="13" x14ac:dyDescent="0.3">
      <c r="A29" s="7" t="s">
        <v>217</v>
      </c>
      <c r="C29" s="88"/>
    </row>
    <row r="30" spans="1:7" x14ac:dyDescent="0.25">
      <c r="A30" s="48" t="s">
        <v>81</v>
      </c>
      <c r="B30" s="54" t="str">
        <f>IF((B19&lt;&gt;"-"),ROUND(B25*B21,4),"Select County")</f>
        <v>Select County</v>
      </c>
      <c r="C30" s="88"/>
    </row>
    <row r="31" spans="1:7" x14ac:dyDescent="0.25">
      <c r="A31" s="48" t="s">
        <v>82</v>
      </c>
      <c r="B31" s="54" t="str">
        <f>IF((B19&lt;&gt;"-"),ROUND(B25*B23,4),"Select County")</f>
        <v>Select County</v>
      </c>
      <c r="C31" s="88"/>
    </row>
    <row r="33" spans="1:3" ht="13" hidden="1" x14ac:dyDescent="0.3">
      <c r="A33" s="7" t="s">
        <v>76</v>
      </c>
      <c r="B33" s="77">
        <v>0.01</v>
      </c>
    </row>
    <row r="34" spans="1:3" hidden="1" x14ac:dyDescent="0.25">
      <c r="A34" s="48" t="s">
        <v>77</v>
      </c>
      <c r="B34" s="55" t="str">
        <f>IF((B19&lt;&gt;"-"),B30*B33,"-")</f>
        <v>-</v>
      </c>
      <c r="C34" s="87"/>
    </row>
    <row r="35" spans="1:3" hidden="1" x14ac:dyDescent="0.25">
      <c r="A35" s="48" t="s">
        <v>78</v>
      </c>
      <c r="B35" s="55" t="str">
        <f>IF((B19&lt;&gt;"-"),B31*B33,"-")</f>
        <v>-</v>
      </c>
      <c r="C35" s="87"/>
    </row>
    <row r="36" spans="1:3" hidden="1" x14ac:dyDescent="0.25">
      <c r="C36" s="88"/>
    </row>
    <row r="37" spans="1:3" ht="13" hidden="1" x14ac:dyDescent="0.3">
      <c r="A37" s="7" t="s">
        <v>84</v>
      </c>
      <c r="C37" s="88"/>
    </row>
    <row r="38" spans="1:3" hidden="1" x14ac:dyDescent="0.25">
      <c r="A38" s="48" t="s">
        <v>79</v>
      </c>
      <c r="B38" s="54" t="str">
        <f>IF((B19&lt;&gt;"-"),B30+B34,"-")</f>
        <v>-</v>
      </c>
      <c r="C38" s="88"/>
    </row>
    <row r="39" spans="1:3" hidden="1" x14ac:dyDescent="0.25">
      <c r="A39" s="48" t="s">
        <v>80</v>
      </c>
      <c r="B39" s="54" t="str">
        <f>IF((B19&lt;&gt;"-"),B31+B35,"-")</f>
        <v>-</v>
      </c>
      <c r="C39" s="88"/>
    </row>
    <row r="40" spans="1:3" hidden="1" x14ac:dyDescent="0.25"/>
    <row r="41" spans="1:3" ht="13" hidden="1" x14ac:dyDescent="0.3">
      <c r="A41" s="7" t="s">
        <v>85</v>
      </c>
      <c r="B41" s="77">
        <v>0.05</v>
      </c>
    </row>
    <row r="42" spans="1:3" hidden="1" x14ac:dyDescent="0.25">
      <c r="A42" s="48" t="s">
        <v>77</v>
      </c>
      <c r="B42" s="55" t="str">
        <f>IF((B19&lt;&gt;"-"),B38*B41,"-")</f>
        <v>-</v>
      </c>
      <c r="C42" s="87"/>
    </row>
    <row r="43" spans="1:3" hidden="1" x14ac:dyDescent="0.25">
      <c r="A43" s="48" t="s">
        <v>78</v>
      </c>
      <c r="B43" s="55" t="str">
        <f>IF((B19&lt;&gt;"-"),B39*B41,"-")</f>
        <v>-</v>
      </c>
      <c r="C43" s="87"/>
    </row>
    <row r="44" spans="1:3" hidden="1" x14ac:dyDescent="0.25">
      <c r="C44" s="88"/>
    </row>
    <row r="45" spans="1:3" ht="13" hidden="1" x14ac:dyDescent="0.3">
      <c r="A45" s="7" t="s">
        <v>86</v>
      </c>
      <c r="C45" s="88"/>
    </row>
    <row r="46" spans="1:3" hidden="1" x14ac:dyDescent="0.25">
      <c r="A46" s="48" t="s">
        <v>79</v>
      </c>
      <c r="B46" s="54" t="str">
        <f>IF((B19&lt;&gt;"-"),B38+B42,"-")</f>
        <v>-</v>
      </c>
      <c r="C46" s="88"/>
    </row>
    <row r="47" spans="1:3" hidden="1" x14ac:dyDescent="0.25">
      <c r="A47" s="48" t="s">
        <v>80</v>
      </c>
      <c r="B47" s="54" t="str">
        <f>IF((B19&lt;&gt;"-"),B39+B43,"-")</f>
        <v>-</v>
      </c>
      <c r="C47" s="88"/>
    </row>
    <row r="48" spans="1:3" hidden="1" x14ac:dyDescent="0.25"/>
    <row r="49" spans="1:3" ht="13" hidden="1" x14ac:dyDescent="0.3">
      <c r="A49" s="7" t="s">
        <v>92</v>
      </c>
      <c r="B49" s="77">
        <v>0.01</v>
      </c>
    </row>
    <row r="50" spans="1:3" hidden="1" x14ac:dyDescent="0.25">
      <c r="A50" s="48" t="s">
        <v>77</v>
      </c>
      <c r="B50" s="55" t="str">
        <f>IF((B19&lt;&gt;"-"),B46*B49,"-")</f>
        <v>-</v>
      </c>
      <c r="C50" s="87"/>
    </row>
    <row r="51" spans="1:3" hidden="1" x14ac:dyDescent="0.25">
      <c r="A51" s="48" t="s">
        <v>78</v>
      </c>
      <c r="B51" s="55" t="str">
        <f>IF((B19&lt;&gt;"-"),B47*B49,"-")</f>
        <v>-</v>
      </c>
      <c r="C51" s="87"/>
    </row>
    <row r="52" spans="1:3" hidden="1" x14ac:dyDescent="0.25">
      <c r="C52" s="88"/>
    </row>
    <row r="53" spans="1:3" ht="13" hidden="1" x14ac:dyDescent="0.3">
      <c r="A53" s="7" t="s">
        <v>93</v>
      </c>
      <c r="C53" s="88"/>
    </row>
    <row r="54" spans="1:3" hidden="1" x14ac:dyDescent="0.25">
      <c r="A54" s="48" t="s">
        <v>79</v>
      </c>
      <c r="B54" s="54" t="str">
        <f>IF((B19&lt;&gt;"-"),B46+B50,"Select County")</f>
        <v>Select County</v>
      </c>
      <c r="C54" s="88"/>
    </row>
    <row r="55" spans="1:3" hidden="1" x14ac:dyDescent="0.25">
      <c r="A55" s="48" t="s">
        <v>80</v>
      </c>
      <c r="B55" s="54" t="str">
        <f>IF((B19&lt;&gt;"-"),B47+B51,"Select County")</f>
        <v>Select County</v>
      </c>
      <c r="C55" s="88"/>
    </row>
  </sheetData>
  <sheetProtection algorithmName="SHA-512" hashValue="0gGoxO7x6M1/WGDovrAnZyO1h9A0ULBgwgucXPKcnJanbAs66kT3OgfC47NNENHd1OJuSLotlbgMxb7SHJNCRg==" saltValue="XIiAJsBoELQDJkMc2+LFQw==" spinCount="100000" sheet="1" objects="1" scenarios="1"/>
  <phoneticPr fontId="2" type="noConversion"/>
  <dataValidations xWindow="559" yWindow="653" count="25">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C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C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C10"/>
    <dataValidation allowBlank="1" showInputMessage="1" showErrorMessage="1" prompt="Client Programming and Supports Standard formula is equal to Client Programming and Supports Percentage from Client Programming and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C13"/>
    <dataValidation allowBlank="1" showInputMessage="1" showErrorMessage="1" prompt="Total Program Related Expenses formula is equal to Program Related Expenses Percentage from Program Related Expenses sheet" sqref="B16:B17"/>
    <dataValidation allowBlank="1" showInputMessage="1" showErrorMessage="1" prompt="Program Related Expenses Rate Calculation formula is Total Hourly Rate minus (Dierct Staffing Rate + Program Support Rate + Employee Related Expenses Rate + Client Progrmming and Supports Rate)" sqref="C16:C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C21"/>
    <dataValidation allowBlank="1" showInputMessage="1" showErrorMessage="1" prompt="15 Minute Rate formula is  Hourly Rate divided by 4" sqref="B23"/>
    <dataValidation allowBlank="1" showInputMessage="1" showErrorMessage="1" prompt="Budget Neutrality Rate" sqref="B25 B18"/>
    <dataValidation allowBlank="1" showInputMessage="1" showErrorMessage="1" prompt="Hourly Budget Neutrality formula is Hourly Rate multiplied by the Budget Neutrality Rate" sqref="B26"/>
    <dataValidation allowBlank="1" showInputMessage="1" showErrorMessage="1" prompt="Original Total Hourly Rate formula is Hourly Rate plus Hourly Budget Neutrality" sqref="B30"/>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15 Minute Budget Neutrality formula is 15 Minute  Rate multiplied by the Budget Neutrality Rate" sqref="B27"/>
    <dataValidation allowBlank="1" showInputMessage="1" showErrorMessage="1" prompt="4/1/2014 COLA" sqref="B33 B41 B49"/>
    <dataValidation allowBlank="1" showInputMessage="1" showErrorMessage="1" prompt="15 Minute Cost of Living Adjustment formula is Original Total 15 Minute Unit Rate multiplied by the COLA" sqref="B35 B51 B43"/>
    <dataValidation allowBlank="1" showInputMessage="1" showErrorMessage="1" prompt="Hourly Cost of Living Adjustment formula is Original Total Hourly Rate multiplied by the COLA" sqref="B50 B34 B42"/>
    <dataValidation allowBlank="1" showInputMessage="1" showErrorMessage="1" prompt="Original Total 15 Minute Rate formula is 15 Minute Rate plus 15 Minute Budget Neutrality" sqref="B31"/>
    <dataValidation allowBlank="1" showInputMessage="1" showErrorMessage="1" prompt="Post COLA Tota lHourly Rate formula is Original Total Rate Hourly Rate plus Hourly Cost of Living Adjustment" sqref="B38 B46 B54"/>
    <dataValidation allowBlank="1" showInputMessage="1" showErrorMessage="1" prompt="Post COLA Total 15 Minute Rate formula is Original Total Rate Hourly Rate plus Hourly Cost of Living Adjustment" sqref="B39 B47 B55"/>
  </dataValidations>
  <pageMargins left="0.75" right="0.75" top="1.37" bottom="1" header="0.5" footer="0.5"/>
  <pageSetup scale="94" orientation="portrait" r:id="rId1"/>
  <headerFooter alignWithMargins="0">
    <oddHeader>&amp;C&amp;G</oddHeader>
    <oddFooter>&amp;LDWRS Draft framework for Night Supervision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9"/>
  <sheetViews>
    <sheetView workbookViewId="0">
      <selection activeCell="A5" sqref="A5:XFD19"/>
    </sheetView>
  </sheetViews>
  <sheetFormatPr defaultRowHeight="12.5" x14ac:dyDescent="0.25"/>
  <cols>
    <col min="1" max="1" width="10.1796875" bestFit="1" customWidth="1"/>
    <col min="2" max="2" width="52.81640625" customWidth="1"/>
  </cols>
  <sheetData>
    <row r="5" spans="1:3" hidden="1" x14ac:dyDescent="0.25">
      <c r="A5" t="s">
        <v>72</v>
      </c>
      <c r="B5" t="s">
        <v>73</v>
      </c>
    </row>
    <row r="6" spans="1:3" hidden="1" x14ac:dyDescent="0.25">
      <c r="A6" s="56">
        <v>41640</v>
      </c>
      <c r="B6" t="s">
        <v>74</v>
      </c>
      <c r="C6" t="s">
        <v>89</v>
      </c>
    </row>
    <row r="7" spans="1:3" hidden="1" x14ac:dyDescent="0.25">
      <c r="A7" s="56">
        <v>41709</v>
      </c>
      <c r="B7" t="s">
        <v>75</v>
      </c>
      <c r="C7" t="s">
        <v>90</v>
      </c>
    </row>
    <row r="8" spans="1:3" hidden="1" x14ac:dyDescent="0.25">
      <c r="A8" s="56">
        <v>41805</v>
      </c>
      <c r="B8" t="s">
        <v>83</v>
      </c>
      <c r="C8" t="s">
        <v>91</v>
      </c>
    </row>
    <row r="9" spans="1:3" hidden="1" x14ac:dyDescent="0.25">
      <c r="A9" s="56">
        <v>42164</v>
      </c>
      <c r="B9" s="57" t="s">
        <v>87</v>
      </c>
      <c r="C9" t="s">
        <v>88</v>
      </c>
    </row>
    <row r="10" spans="1:3" hidden="1" x14ac:dyDescent="0.25">
      <c r="A10" s="56">
        <v>42887</v>
      </c>
      <c r="B10" s="95" t="s">
        <v>204</v>
      </c>
      <c r="C10" s="96" t="s">
        <v>205</v>
      </c>
    </row>
    <row r="11" spans="1:3" hidden="1" x14ac:dyDescent="0.25">
      <c r="A11" s="56">
        <v>43282</v>
      </c>
      <c r="B11" s="96" t="s">
        <v>218</v>
      </c>
      <c r="C11" s="96" t="s">
        <v>219</v>
      </c>
    </row>
    <row r="12" spans="1:3" hidden="1" x14ac:dyDescent="0.25">
      <c r="A12" s="56">
        <v>43466</v>
      </c>
      <c r="B12" t="s">
        <v>220</v>
      </c>
      <c r="C12" s="96" t="s">
        <v>221</v>
      </c>
    </row>
    <row r="13" spans="1:3" hidden="1" x14ac:dyDescent="0.25">
      <c r="A13" s="56">
        <v>43831</v>
      </c>
      <c r="B13" s="96" t="s">
        <v>223</v>
      </c>
      <c r="C13" s="96" t="s">
        <v>222</v>
      </c>
    </row>
    <row r="14" spans="1:3" hidden="1" x14ac:dyDescent="0.25">
      <c r="A14" s="56">
        <v>43831</v>
      </c>
      <c r="B14" s="96" t="s">
        <v>225</v>
      </c>
      <c r="C14" s="96" t="s">
        <v>224</v>
      </c>
    </row>
    <row r="15" spans="1:3" hidden="1" x14ac:dyDescent="0.25">
      <c r="A15" s="56">
        <v>44197</v>
      </c>
      <c r="B15" s="96" t="s">
        <v>236</v>
      </c>
      <c r="C15" s="96" t="s">
        <v>237</v>
      </c>
    </row>
    <row r="16" spans="1:3" hidden="1" x14ac:dyDescent="0.25">
      <c r="A16" s="56">
        <v>44378</v>
      </c>
      <c r="B16" s="96" t="s">
        <v>236</v>
      </c>
      <c r="C16" s="96" t="s">
        <v>238</v>
      </c>
    </row>
    <row r="17" spans="1:3" ht="37.5" hidden="1" x14ac:dyDescent="0.25">
      <c r="A17" s="56">
        <v>44562</v>
      </c>
      <c r="B17" s="57" t="s">
        <v>239</v>
      </c>
      <c r="C17" s="96" t="s">
        <v>240</v>
      </c>
    </row>
    <row r="18" spans="1:3" hidden="1" x14ac:dyDescent="0.25">
      <c r="A18" s="56">
        <v>44720</v>
      </c>
      <c r="B18" t="s">
        <v>241</v>
      </c>
      <c r="C18" s="96" t="s">
        <v>242</v>
      </c>
    </row>
    <row r="19" spans="1:3" hidden="1" x14ac:dyDescent="0.25">
      <c r="A19" s="56">
        <v>44844</v>
      </c>
      <c r="B19" t="s">
        <v>236</v>
      </c>
      <c r="C19" s="96" t="s">
        <v>243</v>
      </c>
    </row>
  </sheetData>
  <sheetProtection algorithmName="SHA-512" hashValue="FlVISJPxQ7ruI+y6EsJIBrKzEQf/ZdqbqeSupuOImcRawJkiev006lV+U7CfUA/WWfAhgjGAszCPeH/P+zR/ZA==" saltValue="oBMf6sG4Z4wmqkzZKo00ww==" spinCount="100000" sheet="1"/>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S2EJPDAADAY4-1521811817-574</_dlc_DocId>
    <_dlc_DocIdUrl xmlns="0cdeeaad-74a8-4021-893f-c7b31297a14c">
      <Url>https://workplace/cc/MnSPA/_layouts/15/DocIdRedir.aspx?ID=S2EJPDAADAY4-1521811817-574</Url>
      <Description>S2EJPDAADAY4-1521811817-574</Description>
    </_dlc_DocIdUrl>
  </documentManagement>
</p:properties>
</file>

<file path=customXml/itemProps1.xml><?xml version="1.0" encoding="utf-8"?>
<ds:datastoreItem xmlns:ds="http://schemas.openxmlformats.org/officeDocument/2006/customXml" ds:itemID="{F2F4B116-3D6E-4D7A-8316-C2821089F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9B540F-2866-4DCC-B772-BA28CC796086}">
  <ds:schemaRefs>
    <ds:schemaRef ds:uri="http://schemas.microsoft.com/office/2006/metadata/longProperties"/>
  </ds:schemaRefs>
</ds:datastoreItem>
</file>

<file path=customXml/itemProps3.xml><?xml version="1.0" encoding="utf-8"?>
<ds:datastoreItem xmlns:ds="http://schemas.openxmlformats.org/officeDocument/2006/customXml" ds:itemID="{8D75CA11-4775-42B3-81ED-F83055DA2357}">
  <ds:schemaRefs>
    <ds:schemaRef ds:uri="http://schemas.microsoft.com/sharepoint/events"/>
  </ds:schemaRefs>
</ds:datastoreItem>
</file>

<file path=customXml/itemProps4.xml><?xml version="1.0" encoding="utf-8"?>
<ds:datastoreItem xmlns:ds="http://schemas.openxmlformats.org/officeDocument/2006/customXml" ds:itemID="{A1AA81D6-9242-416D-9743-259FC6D94D0C}">
  <ds:schemaRefs>
    <ds:schemaRef ds:uri="http://schemas.microsoft.com/sharepoint/v3/contenttype/forms"/>
  </ds:schemaRefs>
</ds:datastoreItem>
</file>

<file path=customXml/itemProps5.xml><?xml version="1.0" encoding="utf-8"?>
<ds:datastoreItem xmlns:ds="http://schemas.openxmlformats.org/officeDocument/2006/customXml" ds:itemID="{098DACB7-D3E6-4CDA-89F7-2378653204E8}">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9dc04e4-1dc7-4207-b25c-d7db9724c689"/>
    <ds:schemaRef ds:uri="http://schemas.microsoft.com/office/2006/documentManagement/types"/>
    <ds:schemaRef ds:uri="0cdeeaad-74a8-4021-893f-c7b31297a14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Night Supervis Rate Framework</vt:lpstr>
      <vt:lpstr>Version</vt:lpstr>
      <vt:lpstr>Budget_Neutrality</vt:lpstr>
      <vt:lpstr>columntitle1.B9.D15.1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Night Supervision v16</dc:title>
  <dc:creator>pwmfb67</dc:creator>
  <cp:lastModifiedBy>Stemper, Colin</cp:lastModifiedBy>
  <cp:lastPrinted>2010-07-26T21:21:30Z</cp:lastPrinted>
  <dcterms:created xsi:type="dcterms:W3CDTF">2009-10-20T14:58:44Z</dcterms:created>
  <dcterms:modified xsi:type="dcterms:W3CDTF">2022-11-29T16:19:20Z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S2EJPDAADAY4-1521811817-574</vt:lpwstr>
  </property>
  <property fmtid="{D5CDD505-2E9C-101B-9397-08002B2CF9AE}" pid="7" name="_dlc_DocIdItemGuid">
    <vt:lpwstr>236dd134-1106-4d65-ac5a-a0e6982fc77b</vt:lpwstr>
  </property>
  <property fmtid="{D5CDD505-2E9C-101B-9397-08002B2CF9AE}" pid="8" name="_dlc_DocIdUrl">
    <vt:lpwstr>https://workplace/cc/MnSPA/_layouts/15/DocIdRedir.aspx?ID=S2EJPDAADAY4-1521811817-574, S2EJPDAADAY4-1521811817-574</vt:lpwstr>
  </property>
</Properties>
</file>