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X:\Rate_Setting_Methodologies_Initiative\Frameworks\Jan. 2024\2024 Frameworks with Updated Password\"/>
    </mc:Choice>
  </mc:AlternateContent>
  <xr:revisionPtr revIDLastSave="0" documentId="13_ncr:1_{680A02CA-D386-47B9-8046-D494CB58E22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irect Staffing" sheetId="4" r:id="rId1"/>
    <sheet name="Regional Variance Factor" sheetId="9" r:id="rId2"/>
    <sheet name="Customized Living Rate FW" sheetId="7" r:id="rId3"/>
    <sheet name="Version" sheetId="8" state="hidden" r:id="rId4"/>
  </sheets>
  <definedNames>
    <definedName name="_xlnm._FilterDatabase" localSheetId="0" hidden="1">'Direct Staffing'!$A$7:$A$97</definedName>
    <definedName name="ADL_Assistance">'Direct Staffing'!$A$45:$E$56</definedName>
    <definedName name="DisabilityFactor">'Customized Living Rate FW'!$B$9</definedName>
    <definedName name="EntryTable">'Direct Staffing'!$A$8:$H$95</definedName>
    <definedName name="HealthRelated">'Direct Staffing'!$A$59:$E$75</definedName>
    <definedName name="MealsHomeManagementSocialization">'Direct Staffing'!$A$7:$E$27</definedName>
    <definedName name="MentalHealthManagement">'Direct Staffing'!$A$78:$E$92</definedName>
    <definedName name="TitleRegion1.A1.E88.1">'Direct Staffing'!$A$7:$E$90</definedName>
    <definedName name="Transportation">'Direct Staffing'!$A$29:$E$42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7" i="4" l="1"/>
  <c r="B98" i="4" s="1"/>
  <c r="B96" i="4" l="1"/>
  <c r="F73" i="4" l="1"/>
  <c r="H73" i="4" l="1"/>
  <c r="B7" i="9"/>
  <c r="B13" i="7" s="1"/>
  <c r="B5" i="9"/>
  <c r="F90" i="4"/>
  <c r="F89" i="4"/>
  <c r="F88" i="4"/>
  <c r="F87" i="4"/>
  <c r="F86" i="4"/>
  <c r="F85" i="4"/>
  <c r="F84" i="4"/>
  <c r="F83" i="4"/>
  <c r="F82" i="4"/>
  <c r="F81" i="4"/>
  <c r="F80" i="4"/>
  <c r="F79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4" i="4"/>
  <c r="F53" i="4"/>
  <c r="F52" i="4"/>
  <c r="F51" i="4"/>
  <c r="F50" i="4"/>
  <c r="F49" i="4"/>
  <c r="F48" i="4"/>
  <c r="F47" i="4"/>
  <c r="F46" i="4"/>
  <c r="F40" i="4"/>
  <c r="F39" i="4"/>
  <c r="F38" i="4"/>
  <c r="F37" i="4"/>
  <c r="F36" i="4"/>
  <c r="F35" i="4"/>
  <c r="F34" i="4"/>
  <c r="F33" i="4"/>
  <c r="F32" i="4"/>
  <c r="F31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B92" i="4"/>
  <c r="B93" i="4" s="1"/>
  <c r="B75" i="4"/>
  <c r="B56" i="4"/>
  <c r="B57" i="4" s="1"/>
  <c r="B42" i="4"/>
  <c r="B27" i="4"/>
  <c r="B74" i="4" l="1"/>
  <c r="B55" i="4"/>
  <c r="B91" i="4"/>
  <c r="B26" i="4"/>
  <c r="H12" i="4"/>
  <c r="H71" i="4"/>
  <c r="H48" i="4"/>
  <c r="H46" i="4"/>
  <c r="H19" i="4"/>
  <c r="H72" i="4"/>
  <c r="H49" i="4"/>
  <c r="H81" i="4"/>
  <c r="H9" i="4"/>
  <c r="H63" i="4"/>
  <c r="H22" i="4"/>
  <c r="H20" i="4"/>
  <c r="H64" i="4"/>
  <c r="H36" i="4"/>
  <c r="H60" i="4"/>
  <c r="H8" i="4"/>
  <c r="H79" i="4"/>
  <c r="H15" i="4"/>
  <c r="H10" i="4"/>
  <c r="H24" i="4"/>
  <c r="H47" i="4"/>
  <c r="H66" i="4"/>
  <c r="H39" i="4"/>
  <c r="H25" i="4"/>
  <c r="H90" i="4"/>
  <c r="H80" i="4"/>
  <c r="H89" i="4"/>
  <c r="H65" i="4"/>
  <c r="H23" i="4"/>
  <c r="H37" i="4"/>
  <c r="H86" i="4"/>
  <c r="H16" i="4"/>
  <c r="H21" i="4"/>
  <c r="H53" i="4"/>
  <c r="H31" i="4"/>
  <c r="H83" i="4"/>
  <c r="H61" i="4"/>
  <c r="H54" i="4"/>
  <c r="H50" i="4"/>
  <c r="H87" i="4"/>
  <c r="H51" i="4"/>
  <c r="H34" i="4"/>
  <c r="H11" i="4"/>
  <c r="H68" i="4"/>
  <c r="H52" i="4"/>
  <c r="H38" i="4"/>
  <c r="H13" i="4"/>
  <c r="H17" i="4"/>
  <c r="H82" i="4"/>
  <c r="H88" i="4"/>
  <c r="H40" i="4"/>
  <c r="H18" i="4"/>
  <c r="H70" i="4"/>
  <c r="H35" i="4"/>
  <c r="H33" i="4"/>
  <c r="B7" i="7"/>
  <c r="H84" i="4"/>
  <c r="H69" i="4"/>
  <c r="H67" i="4"/>
  <c r="H32" i="4"/>
  <c r="H85" i="4"/>
  <c r="H62" i="4"/>
  <c r="H14" i="4"/>
  <c r="F92" i="4"/>
  <c r="B95" i="4" s="1"/>
  <c r="B4" i="7" s="1"/>
  <c r="B41" i="4"/>
  <c r="H92" i="4" l="1"/>
  <c r="B10" i="7" s="1"/>
  <c r="D13" i="7" s="1"/>
  <c r="D16" i="7" s="1"/>
  <c r="B16" i="7" s="1"/>
  <c r="B22" i="7" s="1"/>
  <c r="B19" i="7" l="1"/>
  <c r="B25" i="7"/>
  <c r="B28" i="7" s="1"/>
  <c r="B31" i="7" s="1"/>
  <c r="B34" i="7" s="1"/>
  <c r="B37" i="7" l="1"/>
  <c r="B40" i="7" s="1"/>
</calcChain>
</file>

<file path=xl/sharedStrings.xml><?xml version="1.0" encoding="utf-8"?>
<sst xmlns="http://schemas.openxmlformats.org/spreadsheetml/2006/main" count="593" uniqueCount="284">
  <si>
    <t>Rate</t>
  </si>
  <si>
    <t>Unit</t>
  </si>
  <si>
    <t>Light housekeeping</t>
  </si>
  <si>
    <t>Hour</t>
  </si>
  <si>
    <t>Laundry - personal</t>
  </si>
  <si>
    <t>Laundry-linens</t>
  </si>
  <si>
    <t>Shopping</t>
  </si>
  <si>
    <t>Individual Assistance w Meal Prep in Own Apartment</t>
  </si>
  <si>
    <t>Congregate Meal Breakfast Prep</t>
  </si>
  <si>
    <t>Per Meal</t>
  </si>
  <si>
    <t>Congregate Meal Lunch Prep</t>
  </si>
  <si>
    <t>Congregate Meal Supper Prep</t>
  </si>
  <si>
    <t>Congregate Meal Snack Prep</t>
  </si>
  <si>
    <t>Assistance Making  Appointments</t>
  </si>
  <si>
    <t>Arrange Non-medical Transportation</t>
  </si>
  <si>
    <t>Money Management</t>
  </si>
  <si>
    <t>Socialization Individual Staff Ratio 1:1</t>
  </si>
  <si>
    <t>Socialization Staff Ratio 1:2-5</t>
  </si>
  <si>
    <t>Socialization Staff Ratio 1:6-12</t>
  </si>
  <si>
    <t>Socialization Staff Ratio 1:13-20</t>
  </si>
  <si>
    <t>Socialization Staff Ratio 1:Over 20</t>
  </si>
  <si>
    <t>Driver 1:1 Non-medical Transportation</t>
  </si>
  <si>
    <t>Non-Medical Transport Group Size - # of Riders 2</t>
  </si>
  <si>
    <t>Non-Med Transport Group Size - # of Riders 3 - 5</t>
  </si>
  <si>
    <t>Non-Med Transport Group Size - # of Riders 6 - 10</t>
  </si>
  <si>
    <t>Non-Med Transport Group Size - # of Riders - More than 10</t>
  </si>
  <si>
    <t>Mileage 1:1 Non-medical Transportation-Miles</t>
  </si>
  <si>
    <t>Per Mile</t>
  </si>
  <si>
    <t>Non-Medical Transport Group Size - # of Riders 2-Miles</t>
  </si>
  <si>
    <t>Non-Med Transport Group Size - # of Riders 3 - 5-Miles</t>
  </si>
  <si>
    <t>Non-Med Transport Group Size - # of Riders 6 - 10-Miles</t>
  </si>
  <si>
    <t>Non-Med Transport Group Size - # of Riders - More than 10-Miles</t>
  </si>
  <si>
    <t>Assistance Dressing</t>
  </si>
  <si>
    <t>Assistance Grooming</t>
  </si>
  <si>
    <t>Assistance Bathing</t>
  </si>
  <si>
    <t>Continence Care</t>
  </si>
  <si>
    <t>Assistance Positioning</t>
  </si>
  <si>
    <t>Assistance Eating</t>
  </si>
  <si>
    <t>Assistance Walking</t>
  </si>
  <si>
    <t>Assistance Wheeling</t>
  </si>
  <si>
    <t>Assistance Transferring</t>
  </si>
  <si>
    <t>Med Administration or assistance with self-administration</t>
  </si>
  <si>
    <t>Verbal or Visual Medication Reminders</t>
  </si>
  <si>
    <t>Insulin Injections</t>
  </si>
  <si>
    <t>Therapeutic Exercises</t>
  </si>
  <si>
    <t>Delegated clinical monitoring</t>
  </si>
  <si>
    <t>Other delegated tasks</t>
  </si>
  <si>
    <t>Other Services Special 1</t>
  </si>
  <si>
    <t>Other Services Special 2</t>
  </si>
  <si>
    <t>Other Services Special 3</t>
  </si>
  <si>
    <t>Other Services Special 4</t>
  </si>
  <si>
    <t>Other Services Special 5</t>
  </si>
  <si>
    <t>Med Set Ups and Monitoring</t>
  </si>
  <si>
    <t>Insulin Draws</t>
  </si>
  <si>
    <t>Provide Summoning Device</t>
  </si>
  <si>
    <t>Month</t>
  </si>
  <si>
    <t>Manage Wandering</t>
  </si>
  <si>
    <t>Manage Orientation issues</t>
  </si>
  <si>
    <t>Manage Anxiety</t>
  </si>
  <si>
    <t>Manage Repetitive behavior</t>
  </si>
  <si>
    <t>Manage Agitation</t>
  </si>
  <si>
    <t>Manage Self-injurious behavior</t>
  </si>
  <si>
    <t>Manage Verbal aggression</t>
  </si>
  <si>
    <t>Manage Physical aggression</t>
  </si>
  <si>
    <t>Manage Property destruction</t>
  </si>
  <si>
    <t>Meet Other Cognitive/ Mental Health Need 1</t>
  </si>
  <si>
    <t>Meet Other Cognitive/ Mental Health Need 2</t>
  </si>
  <si>
    <t>Meet Other Cognitive/ Mental Health Need 3</t>
  </si>
  <si>
    <t>Heavy Housekeeping</t>
  </si>
  <si>
    <t>Sub Service</t>
  </si>
  <si>
    <t>Yes</t>
  </si>
  <si>
    <t>No</t>
  </si>
  <si>
    <t>Include in 110?</t>
  </si>
  <si>
    <t>Rate Calculation</t>
  </si>
  <si>
    <t>Straight Rate</t>
  </si>
  <si>
    <t>Disability Factor</t>
  </si>
  <si>
    <t>Direct Care Staffing:</t>
  </si>
  <si>
    <t xml:space="preserve">INDIVIDUAL STAFFING </t>
  </si>
  <si>
    <t>Step 1. Add units for Meals, Home Management, Socialization</t>
  </si>
  <si>
    <t>Total Meals, Home Management, Socialization units</t>
  </si>
  <si>
    <t>Total Transportation Units</t>
  </si>
  <si>
    <t>Step 2. Add units for Transportation</t>
  </si>
  <si>
    <t>Step 3. Add units for ADL Assistance</t>
  </si>
  <si>
    <t>Total ADL Assistance Units</t>
  </si>
  <si>
    <t>Step 4.  Add units for Health Related</t>
  </si>
  <si>
    <t>Total Health Related Units</t>
  </si>
  <si>
    <t>Total Mental Health Management Units</t>
  </si>
  <si>
    <t>Step 5. Add units for Mental Health Management</t>
  </si>
  <si>
    <t>Total Rate</t>
  </si>
  <si>
    <t>Direct Staffing</t>
  </si>
  <si>
    <t>Eligible Units</t>
  </si>
  <si>
    <t>Disability Factor Amount</t>
  </si>
  <si>
    <t>Unit Rate</t>
  </si>
  <si>
    <t>Direct Staffing Rate</t>
  </si>
  <si>
    <t>Number of  Eligible Units</t>
  </si>
  <si>
    <t>Unit Rate Amount</t>
  </si>
  <si>
    <t>Budget Neutrality Factor</t>
  </si>
  <si>
    <t>Unit Budget Neutrality</t>
  </si>
  <si>
    <t>Step 6.  Calculate Totals</t>
  </si>
  <si>
    <t>Total Meals, Home Management, Socialization Rate</t>
  </si>
  <si>
    <t>Total Transportation Rate</t>
  </si>
  <si>
    <t>Total ADL Assistance Rate</t>
  </si>
  <si>
    <t>Total Health Related Rate</t>
  </si>
  <si>
    <t>Total Mental Health Management Rate</t>
  </si>
  <si>
    <t># units</t>
  </si>
  <si>
    <t>Implementation Version</t>
  </si>
  <si>
    <t>Accessibility headers</t>
  </si>
  <si>
    <t>Updated formula for disability factor from using units of 110 to day unit of 3.62</t>
  </si>
  <si>
    <t>Updated unit cell to display up to two decimal places</t>
  </si>
  <si>
    <t>Original Total Unit Rate</t>
  </si>
  <si>
    <t>4/1/2014 COLA</t>
  </si>
  <si>
    <t>Cost of Living Adjustment</t>
  </si>
  <si>
    <t>Post COLA Rate</t>
  </si>
  <si>
    <t>Updated to reflect 4/1/2014 1% COLA Increase</t>
  </si>
  <si>
    <t>Updated to reflect 7/1/2014 5% COLA Increase</t>
  </si>
  <si>
    <t>Post 4/1/14 COLA Rate</t>
  </si>
  <si>
    <t>7/1/14 COLA</t>
  </si>
  <si>
    <t>Post 7/1/14 COLA Rate</t>
  </si>
  <si>
    <t>7/1/15 COLA 1 % added</t>
  </si>
  <si>
    <t>Version 1</t>
  </si>
  <si>
    <t>Version 2</t>
  </si>
  <si>
    <t>Version 3</t>
  </si>
  <si>
    <t>Version 4</t>
  </si>
  <si>
    <t>7/1/15 COLA</t>
  </si>
  <si>
    <t>Post 7/1/15 COLA Rate</t>
  </si>
  <si>
    <t>Step 1: Select County of Residence</t>
  </si>
  <si>
    <t>County of Residence</t>
  </si>
  <si>
    <t>Select County</t>
  </si>
  <si>
    <t>Region</t>
  </si>
  <si>
    <t>RVF</t>
  </si>
  <si>
    <t>COR Lead Agency</t>
  </si>
  <si>
    <t xml:space="preserve">MSA Region </t>
  </si>
  <si>
    <t>Unspecified Region</t>
  </si>
  <si>
    <t>-</t>
  </si>
  <si>
    <t>Aitkin</t>
  </si>
  <si>
    <t>Northeast Region</t>
  </si>
  <si>
    <t>Anoka</t>
  </si>
  <si>
    <t>Metro Region</t>
  </si>
  <si>
    <t>Becker</t>
  </si>
  <si>
    <t>Northwest Region</t>
  </si>
  <si>
    <t>Beltrami</t>
  </si>
  <si>
    <t>Benton</t>
  </si>
  <si>
    <t>St. Cloud Region</t>
  </si>
  <si>
    <t>Big Stone</t>
  </si>
  <si>
    <t>Southwest Region</t>
  </si>
  <si>
    <t>Blue Earth</t>
  </si>
  <si>
    <t>Mankato Region</t>
  </si>
  <si>
    <t>Brown</t>
  </si>
  <si>
    <t>Southeast Region</t>
  </si>
  <si>
    <t>Carlton</t>
  </si>
  <si>
    <t>Duluth Region</t>
  </si>
  <si>
    <t>Carver</t>
  </si>
  <si>
    <t>Cass</t>
  </si>
  <si>
    <t>Chippewa</t>
  </si>
  <si>
    <t>Chisago</t>
  </si>
  <si>
    <t>Clay</t>
  </si>
  <si>
    <t>Fargo Region</t>
  </si>
  <si>
    <t>Clearwater</t>
  </si>
  <si>
    <t>Cook</t>
  </si>
  <si>
    <t>Cottonwood</t>
  </si>
  <si>
    <t>Crow Wing</t>
  </si>
  <si>
    <t>Dakota</t>
  </si>
  <si>
    <t>Dodge</t>
  </si>
  <si>
    <t>Rochester Region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</si>
  <si>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</si>
  <si>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</si>
  <si>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</si>
  <si>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</si>
  <si>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</si>
  <si>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</si>
  <si>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</si>
  <si>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</si>
  <si>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Lacrosse Region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</si>
  <si>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</si>
  <si>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</si>
  <si>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</si>
  <si>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</si>
  <si>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</si>
  <si>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</si>
  <si>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</si>
  <si>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</si>
  <si>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</si>
  <si>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</si>
  <si>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</si>
  <si>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</si>
  <si>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</si>
  <si>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</si>
  <si>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 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</si>
  <si>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</si>
  <si>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</si>
  <si>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</si>
  <si>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</si>
  <si>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</si>
  <si>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</si>
  <si>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</si>
  <si>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</si>
  <si>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</si>
  <si>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</si>
  <si>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</si>
  <si>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</si>
  <si>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</si>
  <si>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</si>
  <si>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</si>
  <si>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</si>
  <si>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</si>
  <si>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Grand Forks Region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</si>
  <si>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</si>
  <si>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</si>
  <si>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</si>
  <si>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</si>
  <si>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</si>
  <si>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</si>
  <si>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</si>
  <si>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</si>
  <si>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St.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</si>
  <si>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</si>
  <si>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</si>
  <si>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</si>
  <si>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</si>
  <si>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</si>
  <si>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</si>
  <si>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</si>
  <si>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</si>
  <si>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</si>
  <si>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</si>
  <si>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</si>
  <si>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</si>
  <si>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</si>
  <si>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</si>
  <si>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</si>
  <si>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</si>
  <si>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</si>
  <si>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</si>
  <si>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Regional Variance</t>
  </si>
  <si>
    <t>Regional Variance Factor</t>
  </si>
  <si>
    <t>FRAMEWORK FOR CUSTOMIZED LIVING</t>
  </si>
  <si>
    <t>Leech Lake Tribe</t>
  </si>
  <si>
    <t>White Earth Tribe</t>
  </si>
  <si>
    <t>Upper Sioux Tribe</t>
  </si>
  <si>
    <t>Shakopee Tribe</t>
  </si>
  <si>
    <t>Lower Sioux Tribe</t>
  </si>
  <si>
    <t>Mille Lacs Band Tribe</t>
  </si>
  <si>
    <t>Bois Forte Tribe</t>
  </si>
  <si>
    <t>Fond du Lac Tribe</t>
  </si>
  <si>
    <t>Red Lake Tribe</t>
  </si>
  <si>
    <t>Grand Portage Tribe</t>
  </si>
  <si>
    <t>Prairie Island Tribe</t>
  </si>
  <si>
    <t>COLAs Removed, set sub components to match aging's 2019 values</t>
  </si>
  <si>
    <t>Version 11</t>
  </si>
  <si>
    <t>Final Unit Rate</t>
  </si>
  <si>
    <t>Version 10</t>
  </si>
  <si>
    <t>Hidden Budget Neutrality Factor</t>
  </si>
  <si>
    <t>Version 12</t>
  </si>
  <si>
    <t>Removed Equal sign of Disability factor. Now the disability factor will apply only if less than 3.62</t>
  </si>
  <si>
    <t xml:space="preserve">Rate Calculation </t>
  </si>
  <si>
    <t>Include in 110./&lt;3.62?</t>
  </si>
  <si>
    <t>No change</t>
  </si>
  <si>
    <t>Version 13</t>
  </si>
  <si>
    <t>Version 14</t>
  </si>
  <si>
    <t>New rate value for Mileage 1:1,
Mileage # of Riders 2,
Mileage # of Riders 3 -5-Miles,
Mileage # of Riders 6 - 10-Miles,
Mileage # of Riders - More than 10-Miles</t>
  </si>
  <si>
    <t>Version 15</t>
  </si>
  <si>
    <t>Eligible Units - Disability Factor</t>
  </si>
  <si>
    <t>Include in 24 hour limit?</t>
  </si>
  <si>
    <t>Include in 24?</t>
  </si>
  <si>
    <t>Select Case Mix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</si>
  <si>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</si>
  <si>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</si>
  <si>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</si>
  <si>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</si>
  <si>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</si>
  <si>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</si>
  <si>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</si>
  <si>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</si>
  <si>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</si>
  <si>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</si>
  <si>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</si>
  <si>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</si>
  <si>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Eligible Units - 24 Hour Maximum</t>
  </si>
  <si>
    <t>RVF updates</t>
  </si>
  <si>
    <t>Version 16</t>
  </si>
  <si>
    <t>Version 17</t>
  </si>
  <si>
    <t>Mileage Rate changes(per mile only)</t>
  </si>
  <si>
    <t>Changes to Direct Staffing, Transportation,Client Programming</t>
  </si>
  <si>
    <t>Version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</si>
</sst>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0.0%"/>
    <numFmt numFmtId="167" formatCode="_(&quot;$&quot;* #,##0.00000_);_(&quot;$&quot;* \(#,##0.00000\);_(&quot;$&quot;* &quot;-&quot;?????_);_(@_)"/>
    <numFmt numFmtId="168" formatCode="_(&quot;$&quot;* #,##0.00_);_(&quot;$&quot;* \(#,##0.00\);_(&quot;$&quot;* &quot;-&quot;?????_);_(@_)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</cellStyleXfs>
  <cellXfs count="101">
    <xf numFmtId="0" fontId="0" fillId="0" borderId="0" xfId="0"/>
    <xf numFmtId="0" fontId="8" fillId="0" borderId="0" xfId="0" applyFont="1"/>
    <xf numFmtId="0" fontId="0" fillId="0" borderId="0" xfId="0" applyBorder="1"/>
    <xf numFmtId="0" fontId="0" fillId="0" borderId="0" xfId="0" applyProtection="1"/>
    <xf numFmtId="0" fontId="0" fillId="0" borderId="1" xfId="0" applyBorder="1" applyProtection="1"/>
    <xf numFmtId="9" fontId="0" fillId="0" borderId="0" xfId="0" applyNumberFormat="1" applyProtection="1"/>
    <xf numFmtId="44" fontId="7" fillId="0" borderId="0" xfId="1" applyFont="1" applyProtection="1"/>
    <xf numFmtId="164" fontId="0" fillId="0" borderId="0" xfId="0" applyNumberFormat="1" applyProtection="1"/>
    <xf numFmtId="164" fontId="0" fillId="0" borderId="0" xfId="0" quotePrefix="1" applyNumberFormat="1" applyProtection="1"/>
    <xf numFmtId="0" fontId="9" fillId="2" borderId="2" xfId="2" applyFont="1" applyFill="1" applyBorder="1" applyAlignment="1" applyProtection="1">
      <alignment horizontal="left" wrapText="1" indent="1"/>
    </xf>
    <xf numFmtId="0" fontId="0" fillId="0" borderId="0" xfId="0" applyAlignment="1" applyProtection="1">
      <alignment horizontal="left" wrapText="1" indent="1"/>
    </xf>
    <xf numFmtId="0" fontId="2" fillId="0" borderId="0" xfId="2" applyFont="1" applyFill="1" applyBorder="1" applyAlignment="1" applyProtection="1">
      <alignment wrapText="1"/>
    </xf>
    <xf numFmtId="164" fontId="2" fillId="0" borderId="0" xfId="2" applyNumberFormat="1" applyFont="1" applyFill="1" applyBorder="1" applyAlignment="1" applyProtection="1">
      <alignment wrapText="1"/>
    </xf>
    <xf numFmtId="0" fontId="8" fillId="0" borderId="0" xfId="0" applyFont="1" applyProtection="1"/>
    <xf numFmtId="0" fontId="9" fillId="2" borderId="3" xfId="2" applyFont="1" applyFill="1" applyBorder="1" applyAlignment="1" applyProtection="1">
      <alignment horizontal="left" wrapText="1" indent="1"/>
    </xf>
    <xf numFmtId="0" fontId="9" fillId="2" borderId="1" xfId="2" applyFont="1" applyFill="1" applyBorder="1" applyAlignment="1" applyProtection="1">
      <alignment horizontal="left" wrapText="1" indent="1"/>
    </xf>
    <xf numFmtId="164" fontId="9" fillId="2" borderId="1" xfId="2" applyNumberFormat="1" applyFont="1" applyFill="1" applyBorder="1" applyAlignment="1" applyProtection="1">
      <alignment horizontal="left" wrapText="1" indent="1"/>
    </xf>
    <xf numFmtId="0" fontId="2" fillId="0" borderId="1" xfId="2" applyFont="1" applyFill="1" applyBorder="1" applyAlignment="1" applyProtection="1">
      <alignment wrapText="1"/>
    </xf>
    <xf numFmtId="164" fontId="2" fillId="0" borderId="1" xfId="2" applyNumberFormat="1" applyFont="1" applyFill="1" applyBorder="1" applyAlignment="1" applyProtection="1">
      <alignment wrapText="1"/>
    </xf>
    <xf numFmtId="0" fontId="8" fillId="0" borderId="1" xfId="0" applyFont="1" applyBorder="1" applyProtection="1"/>
    <xf numFmtId="0" fontId="0" fillId="0" borderId="1" xfId="0" applyFont="1" applyBorder="1" applyProtection="1"/>
    <xf numFmtId="0" fontId="3" fillId="3" borderId="0" xfId="0" applyFont="1" applyFill="1"/>
    <xf numFmtId="0" fontId="0" fillId="0" borderId="1" xfId="0" applyBorder="1"/>
    <xf numFmtId="44" fontId="7" fillId="0" borderId="1" xfId="1" applyFont="1" applyBorder="1"/>
    <xf numFmtId="1" fontId="0" fillId="0" borderId="1" xfId="0" applyNumberFormat="1" applyBorder="1"/>
    <xf numFmtId="1" fontId="0" fillId="0" borderId="0" xfId="0" applyNumberFormat="1" applyBorder="1"/>
    <xf numFmtId="0" fontId="0" fillId="0" borderId="1" xfId="0" applyFont="1" applyFill="1" applyBorder="1" applyProtection="1"/>
    <xf numFmtId="9" fontId="0" fillId="0" borderId="0" xfId="0" applyNumberFormat="1" applyBorder="1" applyProtection="1"/>
    <xf numFmtId="44" fontId="0" fillId="0" borderId="1" xfId="0" applyNumberFormat="1" applyBorder="1" applyProtection="1"/>
    <xf numFmtId="0" fontId="8" fillId="0" borderId="0" xfId="0" applyFont="1" applyFill="1" applyBorder="1" applyProtection="1"/>
    <xf numFmtId="0" fontId="0" fillId="0" borderId="1" xfId="0" applyFill="1" applyBorder="1" applyProtection="1"/>
    <xf numFmtId="0" fontId="3" fillId="4" borderId="0" xfId="0" applyFont="1" applyFill="1" applyAlignment="1" applyProtection="1"/>
    <xf numFmtId="0" fontId="4" fillId="4" borderId="0" xfId="0" applyFont="1" applyFill="1" applyAlignment="1" applyProtection="1"/>
    <xf numFmtId="0" fontId="5" fillId="4" borderId="0" xfId="0" applyFont="1" applyFill="1" applyProtection="1"/>
    <xf numFmtId="0" fontId="4" fillId="4" borderId="0" xfId="0" applyFont="1" applyFill="1" applyProtection="1"/>
    <xf numFmtId="0" fontId="4" fillId="4" borderId="0" xfId="0" applyFont="1" applyFill="1" applyBorder="1" applyProtection="1"/>
    <xf numFmtId="0" fontId="0" fillId="0" borderId="0" xfId="0" applyBorder="1" applyProtection="1"/>
    <xf numFmtId="164" fontId="0" fillId="0" borderId="0" xfId="0" applyNumberFormat="1" applyBorder="1" applyProtection="1"/>
    <xf numFmtId="0" fontId="6" fillId="0" borderId="1" xfId="2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4" fillId="4" borderId="0" xfId="0" applyFont="1" applyFill="1"/>
    <xf numFmtId="0" fontId="5" fillId="4" borderId="0" xfId="0" applyFont="1" applyFill="1"/>
    <xf numFmtId="0" fontId="0" fillId="0" borderId="0" xfId="0" applyAlignment="1">
      <alignment horizontal="left"/>
    </xf>
    <xf numFmtId="0" fontId="5" fillId="5" borderId="4" xfId="0" applyFont="1" applyFill="1" applyBorder="1" applyAlignment="1"/>
    <xf numFmtId="0" fontId="10" fillId="6" borderId="7" xfId="0" applyFont="1" applyFill="1" applyBorder="1" applyAlignment="1">
      <alignment vertical="center"/>
    </xf>
    <xf numFmtId="0" fontId="10" fillId="6" borderId="7" xfId="0" applyFont="1" applyFill="1" applyBorder="1" applyAlignment="1">
      <alignment horizontal="left" vertical="center"/>
    </xf>
    <xf numFmtId="0" fontId="11" fillId="7" borderId="7" xfId="0" applyFont="1" applyFill="1" applyBorder="1" applyAlignment="1">
      <alignment vertical="center"/>
    </xf>
    <xf numFmtId="0" fontId="11" fillId="7" borderId="7" xfId="0" quotePrefix="1" applyFont="1" applyFill="1" applyBorder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0" fillId="0" borderId="7" xfId="0" applyFont="1" applyBorder="1" applyAlignment="1">
      <alignment vertical="top"/>
    </xf>
    <xf numFmtId="0" fontId="0" fillId="0" borderId="0" xfId="0" applyFont="1" applyFill="1" applyBorder="1" applyProtection="1"/>
    <xf numFmtId="44" fontId="0" fillId="0" borderId="0" xfId="0" applyNumberFormat="1" applyBorder="1" applyProtection="1"/>
    <xf numFmtId="2" fontId="7" fillId="0" borderId="0" xfId="1" applyNumberFormat="1" applyFont="1" applyProtection="1"/>
    <xf numFmtId="2" fontId="7" fillId="0" borderId="0" xfId="1" applyNumberFormat="1" applyFont="1" applyBorder="1" applyProtection="1"/>
    <xf numFmtId="2" fontId="9" fillId="2" borderId="1" xfId="1" applyNumberFormat="1" applyFont="1" applyFill="1" applyBorder="1" applyAlignment="1" applyProtection="1">
      <alignment horizontal="left" wrapText="1" indent="1"/>
    </xf>
    <xf numFmtId="2" fontId="12" fillId="8" borderId="1" xfId="1" applyNumberFormat="1" applyFont="1" applyFill="1" applyBorder="1" applyProtection="1">
      <protection locked="0"/>
    </xf>
    <xf numFmtId="2" fontId="7" fillId="8" borderId="1" xfId="1" applyNumberFormat="1" applyFont="1" applyFill="1" applyBorder="1" applyProtection="1">
      <protection locked="0"/>
    </xf>
    <xf numFmtId="166" fontId="7" fillId="0" borderId="1" xfId="3" applyNumberFormat="1" applyFont="1" applyBorder="1" applyProtection="1"/>
    <xf numFmtId="167" fontId="7" fillId="0" borderId="0" xfId="1" applyNumberFormat="1" applyFont="1" applyProtection="1"/>
    <xf numFmtId="167" fontId="0" fillId="0" borderId="1" xfId="0" applyNumberFormat="1" applyBorder="1" applyProtection="1"/>
    <xf numFmtId="0" fontId="11" fillId="0" borderId="8" xfId="0" applyFont="1" applyBorder="1" applyAlignment="1">
      <alignment vertical="center"/>
    </xf>
    <xf numFmtId="0" fontId="0" fillId="0" borderId="8" xfId="0" applyFont="1" applyBorder="1" applyAlignment="1">
      <alignment vertical="top"/>
    </xf>
    <xf numFmtId="0" fontId="0" fillId="7" borderId="1" xfId="0" applyFill="1" applyBorder="1"/>
    <xf numFmtId="168" fontId="0" fillId="0" borderId="1" xfId="0" applyNumberFormat="1" applyBorder="1" applyProtection="1"/>
    <xf numFmtId="14" fontId="0" fillId="0" borderId="0" xfId="0" applyNumberFormat="1"/>
    <xf numFmtId="0" fontId="5" fillId="0" borderId="0" xfId="0" applyFont="1"/>
    <xf numFmtId="0" fontId="8" fillId="0" borderId="0" xfId="0" applyFont="1" applyProtection="1">
      <protection hidden="1"/>
    </xf>
    <xf numFmtId="9" fontId="0" fillId="0" borderId="0" xfId="0" applyNumberFormat="1" applyProtection="1">
      <protection hidden="1"/>
    </xf>
    <xf numFmtId="44" fontId="7" fillId="0" borderId="0" xfId="1" applyFont="1" applyProtection="1">
      <protection hidden="1"/>
    </xf>
    <xf numFmtId="0" fontId="0" fillId="0" borderId="0" xfId="0" applyProtection="1">
      <protection hidden="1"/>
    </xf>
    <xf numFmtId="0" fontId="0" fillId="0" borderId="1" xfId="0" applyFill="1" applyBorder="1" applyProtection="1">
      <protection hidden="1"/>
    </xf>
    <xf numFmtId="44" fontId="0" fillId="0" borderId="1" xfId="0" applyNumberFormat="1" applyBorder="1" applyProtection="1">
      <protection hidden="1"/>
    </xf>
    <xf numFmtId="0" fontId="0" fillId="0" borderId="0" xfId="0" applyAlignment="1" applyProtection="1">
      <alignment wrapText="1"/>
      <protection hidden="1"/>
    </xf>
    <xf numFmtId="14" fontId="0" fillId="0" borderId="0" xfId="0" applyNumberFormat="1" applyProtection="1">
      <protection hidden="1"/>
    </xf>
    <xf numFmtId="0" fontId="5" fillId="0" borderId="0" xfId="0" applyFont="1" applyAlignment="1">
      <alignment wrapText="1"/>
    </xf>
    <xf numFmtId="0" fontId="12" fillId="0" borderId="1" xfId="0" applyFont="1" applyBorder="1" applyProtection="1"/>
    <xf numFmtId="164" fontId="13" fillId="0" borderId="0" xfId="0" applyNumberFormat="1" applyFont="1" applyProtection="1"/>
    <xf numFmtId="164" fontId="14" fillId="0" borderId="0" xfId="2" applyNumberFormat="1" applyFont="1" applyFill="1" applyBorder="1" applyAlignment="1" applyProtection="1"/>
    <xf numFmtId="0" fontId="4" fillId="6" borderId="1" xfId="0" applyFont="1" applyFill="1" applyBorder="1" applyAlignment="1" applyProtection="1"/>
    <xf numFmtId="164" fontId="0" fillId="8" borderId="1" xfId="0" applyNumberFormat="1" applyFill="1" applyBorder="1" applyProtection="1">
      <protection locked="0"/>
    </xf>
    <xf numFmtId="165" fontId="0" fillId="10" borderId="7" xfId="0" applyNumberFormat="1" applyFill="1" applyBorder="1"/>
    <xf numFmtId="165" fontId="0" fillId="10" borderId="8" xfId="0" applyNumberFormat="1" applyFill="1" applyBorder="1"/>
    <xf numFmtId="165" fontId="0" fillId="10" borderId="1" xfId="0" applyNumberFormat="1" applyFill="1" applyBorder="1"/>
    <xf numFmtId="0" fontId="0" fillId="10" borderId="1" xfId="0" applyFill="1" applyBorder="1"/>
    <xf numFmtId="0" fontId="0" fillId="0" borderId="1" xfId="0" applyNumberFormat="1" applyBorder="1" applyAlignment="1" applyProtection="1">
      <alignment horizontal="right"/>
    </xf>
    <xf numFmtId="164" fontId="8" fillId="0" borderId="4" xfId="0" applyNumberFormat="1" applyFont="1" applyBorder="1" applyAlignment="1" applyProtection="1">
      <alignment horizontal="right"/>
    </xf>
    <xf numFmtId="0" fontId="8" fillId="0" borderId="5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164" fontId="8" fillId="0" borderId="5" xfId="0" applyNumberFormat="1" applyFont="1" applyBorder="1" applyAlignment="1" applyProtection="1">
      <alignment horizontal="right"/>
    </xf>
    <xf numFmtId="164" fontId="8" fillId="0" borderId="6" xfId="0" applyNumberFormat="1" applyFont="1" applyBorder="1" applyAlignment="1" applyProtection="1">
      <alignment horizontal="right"/>
    </xf>
    <xf numFmtId="164" fontId="7" fillId="0" borderId="4" xfId="1" applyNumberFormat="1" applyFont="1" applyBorder="1" applyAlignment="1" applyProtection="1">
      <alignment horizontal="right"/>
    </xf>
    <xf numFmtId="44" fontId="7" fillId="0" borderId="5" xfId="1" applyFont="1" applyBorder="1" applyAlignment="1" applyProtection="1">
      <alignment horizontal="right"/>
    </xf>
    <xf numFmtId="44" fontId="7" fillId="0" borderId="6" xfId="1" applyFont="1" applyBorder="1" applyAlignment="1" applyProtection="1">
      <alignment horizontal="right"/>
    </xf>
    <xf numFmtId="0" fontId="8" fillId="0" borderId="4" xfId="0" applyFont="1" applyBorder="1" applyAlignment="1" applyProtection="1">
      <alignment horizontal="right"/>
    </xf>
    <xf numFmtId="1" fontId="8" fillId="0" borderId="4" xfId="0" applyNumberFormat="1" applyFont="1" applyBorder="1" applyAlignment="1" applyProtection="1">
      <alignment horizontal="right"/>
    </xf>
    <xf numFmtId="0" fontId="5" fillId="9" borderId="4" xfId="0" applyFont="1" applyFill="1" applyBorder="1" applyAlignment="1" applyProtection="1">
      <alignment horizontal="center"/>
      <protection locked="0"/>
    </xf>
    <xf numFmtId="0" fontId="5" fillId="9" borderId="5" xfId="0" applyFont="1" applyFill="1" applyBorder="1" applyAlignment="1" applyProtection="1">
      <alignment horizontal="center"/>
      <protection locked="0"/>
    </xf>
    <xf numFmtId="0" fontId="5" fillId="9" borderId="6" xfId="0" applyFont="1" applyFill="1" applyBorder="1" applyAlignment="1" applyProtection="1">
      <alignment horizontal="center"/>
      <protection locked="0"/>
    </xf>
    <xf numFmtId="0" fontId="5" fillId="7" borderId="4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</cellXfs>
  <cellStyles count="4">
    <cellStyle name="Currency" xfId="1" builtinId="4"/>
    <cellStyle name="Normal" xfId="0" builtinId="0"/>
    <cellStyle name="Normal_Sheet2" xfId="2" xr:uid="{00000000-0005-0000-0000-000002000000}"/>
    <cellStyle name="Percent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98"/>
  <sheetViews>
    <sheetView showGridLines="0" tabSelected="1" zoomScaleNormal="100" workbookViewId="0">
      <selection activeCell="P9" sqref="P9"/>
    </sheetView>
  </sheetViews>
  <sheetFormatPr defaultColWidth="9.140625" defaultRowHeight="15" x14ac:dyDescent="0.25"/>
  <cols>
    <col min="1" max="1" width="48" style="3" customWidth="1"/>
    <col min="2" max="2" width="9.5703125" style="7" customWidth="1"/>
    <col min="3" max="3" width="11.140625" style="3" customWidth="1"/>
    <col min="4" max="4" width="9.85546875" style="3" hidden="1" customWidth="1"/>
    <col min="5" max="5" width="9.140625" style="52" customWidth="1"/>
    <col min="6" max="7" width="9.5703125" style="3" hidden="1" customWidth="1"/>
    <col min="8" max="8" width="37.85546875" style="3" hidden="1" customWidth="1"/>
    <col min="9" max="11" width="9.140625" style="3"/>
    <col min="12" max="12" width="0" style="3" hidden="1" customWidth="1"/>
    <col min="13" max="13" width="9.140625" style="3" hidden="1" customWidth="1"/>
    <col min="14" max="16384" width="9.140625" style="3"/>
  </cols>
  <sheetData>
    <row r="1" spans="1:13" ht="15.75" x14ac:dyDescent="0.25">
      <c r="A1" s="31" t="s">
        <v>76</v>
      </c>
    </row>
    <row r="2" spans="1:13" x14ac:dyDescent="0.25">
      <c r="A2" s="32" t="s">
        <v>77</v>
      </c>
      <c r="M2" s="3" t="s">
        <v>265</v>
      </c>
    </row>
    <row r="3" spans="1:13" x14ac:dyDescent="0.25">
      <c r="A3" s="32"/>
      <c r="M3" s="3" t="s">
        <v>266</v>
      </c>
    </row>
    <row r="4" spans="1:13" x14ac:dyDescent="0.25">
      <c r="A4" s="78" t="s">
        <v>264</v>
      </c>
      <c r="B4" s="79" t="s">
        <v>265</v>
      </c>
      <c r="M4" s="3" t="s">
        <v>267</v>
      </c>
    </row>
    <row r="5" spans="1:13" x14ac:dyDescent="0.25">
      <c r="A5" s="33"/>
      <c r="M5" s="3" t="s">
        <v>268</v>
      </c>
    </row>
    <row r="6" spans="1:13" x14ac:dyDescent="0.25">
      <c r="A6" s="35" t="s">
        <v>78</v>
      </c>
      <c r="B6" s="37"/>
      <c r="C6" s="36"/>
      <c r="D6" s="36"/>
      <c r="E6" s="53"/>
      <c r="M6" s="3" t="s">
        <v>269</v>
      </c>
    </row>
    <row r="7" spans="1:13" s="10" customFormat="1" ht="60" x14ac:dyDescent="0.25">
      <c r="A7" s="15" t="s">
        <v>69</v>
      </c>
      <c r="B7" s="16" t="s">
        <v>0</v>
      </c>
      <c r="C7" s="15" t="s">
        <v>1</v>
      </c>
      <c r="D7" s="15" t="s">
        <v>255</v>
      </c>
      <c r="E7" s="54" t="s">
        <v>104</v>
      </c>
      <c r="F7" s="14" t="s">
        <v>74</v>
      </c>
      <c r="G7" s="15" t="s">
        <v>262</v>
      </c>
      <c r="H7" s="9" t="s">
        <v>254</v>
      </c>
      <c r="M7" s="10" t="s">
        <v>270</v>
      </c>
    </row>
    <row r="8" spans="1:13" x14ac:dyDescent="0.25">
      <c r="A8" s="17" t="s">
        <v>2</v>
      </c>
      <c r="B8" s="18">
        <v>21.74</v>
      </c>
      <c r="C8" s="17" t="s">
        <v>3</v>
      </c>
      <c r="D8" s="4" t="s">
        <v>70</v>
      </c>
      <c r="E8" s="55"/>
      <c r="F8" s="7">
        <f t="shared" ref="F8:F25" si="0">ROUND(B8*E8,2)</f>
        <v>0</v>
      </c>
      <c r="G8" s="4" t="s">
        <v>70</v>
      </c>
      <c r="H8" s="8">
        <f t="shared" ref="H8:H25" si="1">ROUND(IF(AND($B$96&lt;3.62,D8="Yes"),(ROUND(B8+(B8*DisabilityFactor),2))*E8,B8*E8),2)</f>
        <v>0</v>
      </c>
      <c r="M8" s="3" t="s">
        <v>271</v>
      </c>
    </row>
    <row r="9" spans="1:13" x14ac:dyDescent="0.25">
      <c r="A9" s="17" t="s">
        <v>68</v>
      </c>
      <c r="B9" s="18">
        <v>21.74</v>
      </c>
      <c r="C9" s="17" t="s">
        <v>3</v>
      </c>
      <c r="D9" s="4" t="s">
        <v>70</v>
      </c>
      <c r="E9" s="55"/>
      <c r="F9" s="7">
        <f t="shared" si="0"/>
        <v>0</v>
      </c>
      <c r="G9" s="4" t="s">
        <v>70</v>
      </c>
      <c r="H9" s="8">
        <f t="shared" si="1"/>
        <v>0</v>
      </c>
      <c r="M9" s="3" t="s">
        <v>272</v>
      </c>
    </row>
    <row r="10" spans="1:13" x14ac:dyDescent="0.25">
      <c r="A10" s="17" t="s">
        <v>4</v>
      </c>
      <c r="B10" s="18">
        <v>21.74</v>
      </c>
      <c r="C10" s="17" t="s">
        <v>3</v>
      </c>
      <c r="D10" s="4" t="s">
        <v>70</v>
      </c>
      <c r="E10" s="55"/>
      <c r="F10" s="7">
        <f t="shared" si="0"/>
        <v>0</v>
      </c>
      <c r="G10" s="4" t="s">
        <v>70</v>
      </c>
      <c r="H10" s="8">
        <f t="shared" si="1"/>
        <v>0</v>
      </c>
      <c r="M10" s="3" t="s">
        <v>273</v>
      </c>
    </row>
    <row r="11" spans="1:13" x14ac:dyDescent="0.25">
      <c r="A11" s="17" t="s">
        <v>5</v>
      </c>
      <c r="B11" s="18">
        <v>21.74</v>
      </c>
      <c r="C11" s="17" t="s">
        <v>3</v>
      </c>
      <c r="D11" s="4" t="s">
        <v>70</v>
      </c>
      <c r="E11" s="55"/>
      <c r="F11" s="7">
        <f t="shared" si="0"/>
        <v>0</v>
      </c>
      <c r="G11" s="4" t="s">
        <v>70</v>
      </c>
      <c r="H11" s="8">
        <f t="shared" si="1"/>
        <v>0</v>
      </c>
      <c r="M11" s="3" t="s">
        <v>274</v>
      </c>
    </row>
    <row r="12" spans="1:13" x14ac:dyDescent="0.25">
      <c r="A12" s="17" t="s">
        <v>6</v>
      </c>
      <c r="B12" s="18">
        <v>21.74</v>
      </c>
      <c r="C12" s="17" t="s">
        <v>3</v>
      </c>
      <c r="D12" s="4" t="s">
        <v>70</v>
      </c>
      <c r="E12" s="55"/>
      <c r="F12" s="7">
        <f t="shared" si="0"/>
        <v>0</v>
      </c>
      <c r="G12" s="4" t="s">
        <v>70</v>
      </c>
      <c r="H12" s="8">
        <f t="shared" si="1"/>
        <v>0</v>
      </c>
      <c r="M12" s="3" t="s">
        <v>275</v>
      </c>
    </row>
    <row r="13" spans="1:13" ht="30" x14ac:dyDescent="0.25">
      <c r="A13" s="17" t="s">
        <v>7</v>
      </c>
      <c r="B13" s="18">
        <v>21.74</v>
      </c>
      <c r="C13" s="17" t="s">
        <v>3</v>
      </c>
      <c r="D13" s="4" t="s">
        <v>70</v>
      </c>
      <c r="E13" s="55"/>
      <c r="F13" s="7">
        <f t="shared" si="0"/>
        <v>0</v>
      </c>
      <c r="G13" s="4" t="s">
        <v>70</v>
      </c>
      <c r="H13" s="8">
        <f t="shared" si="1"/>
        <v>0</v>
      </c>
      <c r="M13" s="3" t="s">
        <v>276</v>
      </c>
    </row>
    <row r="14" spans="1:13" x14ac:dyDescent="0.25">
      <c r="A14" s="17" t="s">
        <v>8</v>
      </c>
      <c r="B14" s="18">
        <v>4.47</v>
      </c>
      <c r="C14" s="17" t="s">
        <v>9</v>
      </c>
      <c r="D14" s="4" t="s">
        <v>71</v>
      </c>
      <c r="E14" s="55"/>
      <c r="F14" s="7">
        <f t="shared" si="0"/>
        <v>0</v>
      </c>
      <c r="G14" s="4" t="s">
        <v>71</v>
      </c>
      <c r="H14" s="8">
        <f t="shared" si="1"/>
        <v>0</v>
      </c>
    </row>
    <row r="15" spans="1:13" x14ac:dyDescent="0.25">
      <c r="A15" s="17" t="s">
        <v>10</v>
      </c>
      <c r="B15" s="18">
        <v>5.58</v>
      </c>
      <c r="C15" s="17" t="s">
        <v>9</v>
      </c>
      <c r="D15" s="4" t="s">
        <v>71</v>
      </c>
      <c r="E15" s="55"/>
      <c r="F15" s="7">
        <f t="shared" si="0"/>
        <v>0</v>
      </c>
      <c r="G15" s="4" t="s">
        <v>71</v>
      </c>
      <c r="H15" s="8">
        <f t="shared" si="1"/>
        <v>0</v>
      </c>
    </row>
    <row r="16" spans="1:13" x14ac:dyDescent="0.25">
      <c r="A16" s="17" t="s">
        <v>11</v>
      </c>
      <c r="B16" s="18">
        <v>5.58</v>
      </c>
      <c r="C16" s="17" t="s">
        <v>9</v>
      </c>
      <c r="D16" s="4" t="s">
        <v>71</v>
      </c>
      <c r="E16" s="55"/>
      <c r="F16" s="7">
        <f t="shared" si="0"/>
        <v>0</v>
      </c>
      <c r="G16" s="4" t="s">
        <v>71</v>
      </c>
      <c r="H16" s="8">
        <f t="shared" si="1"/>
        <v>0</v>
      </c>
    </row>
    <row r="17" spans="1:8" x14ac:dyDescent="0.25">
      <c r="A17" s="17" t="s">
        <v>12</v>
      </c>
      <c r="B17" s="18">
        <v>0.55000000000000004</v>
      </c>
      <c r="C17" s="17" t="s">
        <v>9</v>
      </c>
      <c r="D17" s="4" t="s">
        <v>71</v>
      </c>
      <c r="E17" s="55"/>
      <c r="F17" s="7">
        <f t="shared" si="0"/>
        <v>0</v>
      </c>
      <c r="G17" s="4" t="s">
        <v>71</v>
      </c>
      <c r="H17" s="8">
        <f t="shared" si="1"/>
        <v>0</v>
      </c>
    </row>
    <row r="18" spans="1:8" x14ac:dyDescent="0.25">
      <c r="A18" s="17" t="s">
        <v>13</v>
      </c>
      <c r="B18" s="18">
        <v>21.74</v>
      </c>
      <c r="C18" s="17" t="s">
        <v>3</v>
      </c>
      <c r="D18" s="4" t="s">
        <v>70</v>
      </c>
      <c r="E18" s="55"/>
      <c r="F18" s="7">
        <f t="shared" si="0"/>
        <v>0</v>
      </c>
      <c r="G18" s="4" t="s">
        <v>70</v>
      </c>
      <c r="H18" s="8">
        <f t="shared" si="1"/>
        <v>0</v>
      </c>
    </row>
    <row r="19" spans="1:8" x14ac:dyDescent="0.25">
      <c r="A19" s="17" t="s">
        <v>14</v>
      </c>
      <c r="B19" s="18">
        <v>21.74</v>
      </c>
      <c r="C19" s="17" t="s">
        <v>3</v>
      </c>
      <c r="D19" s="4" t="s">
        <v>70</v>
      </c>
      <c r="E19" s="55"/>
      <c r="F19" s="7">
        <f t="shared" si="0"/>
        <v>0</v>
      </c>
      <c r="G19" s="4" t="s">
        <v>70</v>
      </c>
      <c r="H19" s="8">
        <f t="shared" si="1"/>
        <v>0</v>
      </c>
    </row>
    <row r="20" spans="1:8" x14ac:dyDescent="0.25">
      <c r="A20" s="17" t="s">
        <v>15</v>
      </c>
      <c r="B20" s="18">
        <v>21.74</v>
      </c>
      <c r="C20" s="17" t="s">
        <v>3</v>
      </c>
      <c r="D20" s="4" t="s">
        <v>70</v>
      </c>
      <c r="E20" s="55"/>
      <c r="F20" s="7">
        <f t="shared" si="0"/>
        <v>0</v>
      </c>
      <c r="G20" s="4" t="s">
        <v>70</v>
      </c>
      <c r="H20" s="8">
        <f t="shared" si="1"/>
        <v>0</v>
      </c>
    </row>
    <row r="21" spans="1:8" x14ac:dyDescent="0.25">
      <c r="A21" s="17" t="s">
        <v>16</v>
      </c>
      <c r="B21" s="18">
        <v>21.74</v>
      </c>
      <c r="C21" s="17" t="s">
        <v>3</v>
      </c>
      <c r="D21" s="4" t="s">
        <v>70</v>
      </c>
      <c r="E21" s="55"/>
      <c r="F21" s="7">
        <f t="shared" si="0"/>
        <v>0</v>
      </c>
      <c r="G21" s="4" t="s">
        <v>70</v>
      </c>
      <c r="H21" s="8">
        <f t="shared" si="1"/>
        <v>0</v>
      </c>
    </row>
    <row r="22" spans="1:8" x14ac:dyDescent="0.25">
      <c r="A22" s="17" t="s">
        <v>17</v>
      </c>
      <c r="B22" s="18">
        <v>6.21</v>
      </c>
      <c r="C22" s="17" t="s">
        <v>3</v>
      </c>
      <c r="D22" s="4" t="s">
        <v>70</v>
      </c>
      <c r="E22" s="55"/>
      <c r="F22" s="7">
        <f t="shared" si="0"/>
        <v>0</v>
      </c>
      <c r="G22" s="4" t="s">
        <v>70</v>
      </c>
      <c r="H22" s="8">
        <f t="shared" si="1"/>
        <v>0</v>
      </c>
    </row>
    <row r="23" spans="1:8" x14ac:dyDescent="0.25">
      <c r="A23" s="17" t="s">
        <v>18</v>
      </c>
      <c r="B23" s="18">
        <v>2.41</v>
      </c>
      <c r="C23" s="17" t="s">
        <v>3</v>
      </c>
      <c r="D23" s="4" t="s">
        <v>70</v>
      </c>
      <c r="E23" s="55"/>
      <c r="F23" s="7">
        <f t="shared" si="0"/>
        <v>0</v>
      </c>
      <c r="G23" s="4" t="s">
        <v>70</v>
      </c>
      <c r="H23" s="8">
        <f t="shared" si="1"/>
        <v>0</v>
      </c>
    </row>
    <row r="24" spans="1:8" x14ac:dyDescent="0.25">
      <c r="A24" s="17" t="s">
        <v>19</v>
      </c>
      <c r="B24" s="18">
        <v>1.328314</v>
      </c>
      <c r="C24" s="17" t="s">
        <v>3</v>
      </c>
      <c r="D24" s="4" t="s">
        <v>70</v>
      </c>
      <c r="E24" s="55"/>
      <c r="F24" s="7">
        <f t="shared" si="0"/>
        <v>0</v>
      </c>
      <c r="G24" s="4" t="s">
        <v>70</v>
      </c>
      <c r="H24" s="8">
        <f t="shared" si="1"/>
        <v>0</v>
      </c>
    </row>
    <row r="25" spans="1:8" x14ac:dyDescent="0.25">
      <c r="A25" s="17" t="s">
        <v>20</v>
      </c>
      <c r="B25" s="18">
        <v>0.71959399999999984</v>
      </c>
      <c r="C25" s="17" t="s">
        <v>3</v>
      </c>
      <c r="D25" s="4" t="s">
        <v>70</v>
      </c>
      <c r="E25" s="55"/>
      <c r="F25" s="7">
        <f t="shared" si="0"/>
        <v>0</v>
      </c>
      <c r="G25" s="4" t="s">
        <v>70</v>
      </c>
      <c r="H25" s="8">
        <f t="shared" si="1"/>
        <v>0</v>
      </c>
    </row>
    <row r="26" spans="1:8" ht="16.5" customHeight="1" x14ac:dyDescent="0.25">
      <c r="A26" s="38" t="s">
        <v>99</v>
      </c>
      <c r="B26" s="85">
        <f>SUM(F8:F25)</f>
        <v>0</v>
      </c>
      <c r="C26" s="86"/>
      <c r="D26" s="86"/>
      <c r="E26" s="87"/>
      <c r="F26" s="7"/>
      <c r="G26" s="7"/>
      <c r="H26" s="8"/>
    </row>
    <row r="27" spans="1:8" x14ac:dyDescent="0.25">
      <c r="A27" s="19" t="s">
        <v>79</v>
      </c>
      <c r="B27" s="93">
        <f>SUM(E8:E25)</f>
        <v>0</v>
      </c>
      <c r="C27" s="86"/>
      <c r="D27" s="86"/>
      <c r="E27" s="87"/>
      <c r="F27" s="7"/>
      <c r="G27" s="7"/>
      <c r="H27" s="8"/>
    </row>
    <row r="28" spans="1:8" x14ac:dyDescent="0.25">
      <c r="A28" s="11"/>
      <c r="B28" s="12"/>
      <c r="C28" s="11"/>
      <c r="F28" s="7"/>
      <c r="G28" s="7"/>
      <c r="H28" s="8"/>
    </row>
    <row r="29" spans="1:8" x14ac:dyDescent="0.25">
      <c r="A29" s="34" t="s">
        <v>81</v>
      </c>
      <c r="B29" s="12"/>
      <c r="C29" s="11"/>
      <c r="F29" s="7"/>
      <c r="G29" s="7"/>
      <c r="H29" s="8"/>
    </row>
    <row r="30" spans="1:8" s="10" customFormat="1" ht="30" x14ac:dyDescent="0.25">
      <c r="A30" s="15" t="s">
        <v>69</v>
      </c>
      <c r="B30" s="16" t="s">
        <v>0</v>
      </c>
      <c r="C30" s="15" t="s">
        <v>1</v>
      </c>
      <c r="D30" s="15" t="s">
        <v>72</v>
      </c>
      <c r="E30" s="54" t="s">
        <v>104</v>
      </c>
      <c r="F30" s="14" t="s">
        <v>74</v>
      </c>
      <c r="G30" s="15" t="s">
        <v>263</v>
      </c>
      <c r="H30" s="9" t="s">
        <v>73</v>
      </c>
    </row>
    <row r="31" spans="1:8" x14ac:dyDescent="0.25">
      <c r="A31" s="17" t="s">
        <v>21</v>
      </c>
      <c r="B31" s="18">
        <v>21.74</v>
      </c>
      <c r="C31" s="17" t="s">
        <v>3</v>
      </c>
      <c r="D31" s="4" t="s">
        <v>70</v>
      </c>
      <c r="E31" s="56"/>
      <c r="F31" s="7">
        <f t="shared" ref="F31:F40" si="2">ROUND(B31*E31,2)</f>
        <v>0</v>
      </c>
      <c r="G31" s="4" t="s">
        <v>71</v>
      </c>
      <c r="H31" s="8">
        <f t="shared" ref="H31:H40" si="3">ROUND(IF(AND($B$96&lt;3.62,D31="Yes"),(ROUND(B31+(B31*DisabilityFactor),2))*E31,B31*E31),2)</f>
        <v>0</v>
      </c>
    </row>
    <row r="32" spans="1:8" x14ac:dyDescent="0.25">
      <c r="A32" s="17" t="s">
        <v>22</v>
      </c>
      <c r="B32" s="18">
        <v>10.87</v>
      </c>
      <c r="C32" s="17" t="s">
        <v>3</v>
      </c>
      <c r="D32" s="4" t="s">
        <v>70</v>
      </c>
      <c r="E32" s="56"/>
      <c r="F32" s="7">
        <f t="shared" si="2"/>
        <v>0</v>
      </c>
      <c r="G32" s="4" t="s">
        <v>71</v>
      </c>
      <c r="H32" s="8">
        <f t="shared" si="3"/>
        <v>0</v>
      </c>
    </row>
    <row r="33" spans="1:8" x14ac:dyDescent="0.25">
      <c r="A33" s="17" t="s">
        <v>23</v>
      </c>
      <c r="B33" s="18">
        <v>5.4349999999999996</v>
      </c>
      <c r="C33" s="17" t="s">
        <v>3</v>
      </c>
      <c r="D33" s="4" t="s">
        <v>70</v>
      </c>
      <c r="E33" s="56"/>
      <c r="F33" s="7">
        <f t="shared" si="2"/>
        <v>0</v>
      </c>
      <c r="G33" s="4" t="s">
        <v>71</v>
      </c>
      <c r="H33" s="8">
        <f t="shared" si="3"/>
        <v>0</v>
      </c>
    </row>
    <row r="34" spans="1:8" x14ac:dyDescent="0.25">
      <c r="A34" s="17" t="s">
        <v>24</v>
      </c>
      <c r="B34" s="18">
        <v>2.72</v>
      </c>
      <c r="C34" s="17" t="s">
        <v>3</v>
      </c>
      <c r="D34" s="4" t="s">
        <v>70</v>
      </c>
      <c r="E34" s="56"/>
      <c r="F34" s="7">
        <f t="shared" si="2"/>
        <v>0</v>
      </c>
      <c r="G34" s="4" t="s">
        <v>71</v>
      </c>
      <c r="H34" s="8">
        <f t="shared" si="3"/>
        <v>0</v>
      </c>
    </row>
    <row r="35" spans="1:8" ht="30" x14ac:dyDescent="0.25">
      <c r="A35" s="17" t="s">
        <v>25</v>
      </c>
      <c r="B35" s="18">
        <v>1.4500579999999998</v>
      </c>
      <c r="C35" s="17" t="s">
        <v>3</v>
      </c>
      <c r="D35" s="4" t="s">
        <v>70</v>
      </c>
      <c r="E35" s="56"/>
      <c r="F35" s="7">
        <f t="shared" si="2"/>
        <v>0</v>
      </c>
      <c r="G35" s="4" t="s">
        <v>71</v>
      </c>
      <c r="H35" s="8">
        <f t="shared" si="3"/>
        <v>0</v>
      </c>
    </row>
    <row r="36" spans="1:8" x14ac:dyDescent="0.25">
      <c r="A36" s="17" t="s">
        <v>26</v>
      </c>
      <c r="B36" s="18">
        <v>0.66</v>
      </c>
      <c r="C36" s="17" t="s">
        <v>27</v>
      </c>
      <c r="D36" s="4" t="s">
        <v>71</v>
      </c>
      <c r="E36" s="56"/>
      <c r="F36" s="7">
        <f t="shared" si="2"/>
        <v>0</v>
      </c>
      <c r="G36" s="4" t="s">
        <v>71</v>
      </c>
      <c r="H36" s="8">
        <f t="shared" si="3"/>
        <v>0</v>
      </c>
    </row>
    <row r="37" spans="1:8" ht="30" x14ac:dyDescent="0.25">
      <c r="A37" s="17" t="s">
        <v>28</v>
      </c>
      <c r="B37" s="18">
        <v>0.34570800000000007</v>
      </c>
      <c r="C37" s="17" t="s">
        <v>27</v>
      </c>
      <c r="D37" s="4" t="s">
        <v>71</v>
      </c>
      <c r="E37" s="56"/>
      <c r="F37" s="7">
        <f t="shared" si="2"/>
        <v>0</v>
      </c>
      <c r="G37" s="4" t="s">
        <v>71</v>
      </c>
      <c r="H37" s="8">
        <f t="shared" si="3"/>
        <v>0</v>
      </c>
    </row>
    <row r="38" spans="1:8" ht="30" x14ac:dyDescent="0.25">
      <c r="A38" s="17" t="s">
        <v>29</v>
      </c>
      <c r="B38" s="18">
        <v>0.16764000000000001</v>
      </c>
      <c r="C38" s="17" t="s">
        <v>27</v>
      </c>
      <c r="D38" s="4" t="s">
        <v>71</v>
      </c>
      <c r="E38" s="56"/>
      <c r="F38" s="7">
        <f t="shared" si="2"/>
        <v>0</v>
      </c>
      <c r="G38" s="4" t="s">
        <v>71</v>
      </c>
      <c r="H38" s="8">
        <f t="shared" si="3"/>
        <v>0</v>
      </c>
    </row>
    <row r="39" spans="1:8" ht="30" x14ac:dyDescent="0.25">
      <c r="A39" s="17" t="s">
        <v>30</v>
      </c>
      <c r="B39" s="18">
        <v>0.1</v>
      </c>
      <c r="C39" s="17" t="s">
        <v>27</v>
      </c>
      <c r="D39" s="4" t="s">
        <v>71</v>
      </c>
      <c r="E39" s="56"/>
      <c r="F39" s="7">
        <f t="shared" si="2"/>
        <v>0</v>
      </c>
      <c r="G39" s="4" t="s">
        <v>71</v>
      </c>
      <c r="H39" s="8">
        <f t="shared" si="3"/>
        <v>0</v>
      </c>
    </row>
    <row r="40" spans="1:8" ht="30" x14ac:dyDescent="0.25">
      <c r="A40" s="17" t="s">
        <v>31</v>
      </c>
      <c r="B40" s="18">
        <v>0.05</v>
      </c>
      <c r="C40" s="17" t="s">
        <v>27</v>
      </c>
      <c r="D40" s="4" t="s">
        <v>71</v>
      </c>
      <c r="E40" s="56"/>
      <c r="F40" s="7">
        <f t="shared" si="2"/>
        <v>0</v>
      </c>
      <c r="G40" s="4" t="s">
        <v>71</v>
      </c>
      <c r="H40" s="8">
        <f t="shared" si="3"/>
        <v>0</v>
      </c>
    </row>
    <row r="41" spans="1:8" x14ac:dyDescent="0.25">
      <c r="A41" s="19" t="s">
        <v>100</v>
      </c>
      <c r="B41" s="85">
        <f>SUM(F31:F40)</f>
        <v>0</v>
      </c>
      <c r="C41" s="86"/>
      <c r="D41" s="86"/>
      <c r="E41" s="87"/>
      <c r="F41" s="7"/>
      <c r="G41" s="7"/>
      <c r="H41" s="8"/>
    </row>
    <row r="42" spans="1:8" x14ac:dyDescent="0.25">
      <c r="A42" s="19" t="s">
        <v>80</v>
      </c>
      <c r="B42" s="93">
        <f>SUM(E31:E40)</f>
        <v>0</v>
      </c>
      <c r="C42" s="86"/>
      <c r="D42" s="86"/>
      <c r="E42" s="87"/>
      <c r="F42" s="7"/>
      <c r="G42" s="7"/>
      <c r="H42" s="8"/>
    </row>
    <row r="43" spans="1:8" x14ac:dyDescent="0.25">
      <c r="A43" s="11"/>
      <c r="B43" s="12"/>
      <c r="C43" s="11"/>
      <c r="F43" s="7"/>
      <c r="G43" s="7"/>
      <c r="H43" s="8"/>
    </row>
    <row r="44" spans="1:8" x14ac:dyDescent="0.25">
      <c r="A44" s="34" t="s">
        <v>82</v>
      </c>
      <c r="B44" s="12"/>
      <c r="C44" s="11"/>
      <c r="F44" s="7"/>
      <c r="G44" s="7"/>
      <c r="H44" s="8"/>
    </row>
    <row r="45" spans="1:8" s="10" customFormat="1" ht="30" x14ac:dyDescent="0.25">
      <c r="A45" s="15" t="s">
        <v>69</v>
      </c>
      <c r="B45" s="16" t="s">
        <v>0</v>
      </c>
      <c r="C45" s="15" t="s">
        <v>1</v>
      </c>
      <c r="D45" s="15" t="s">
        <v>72</v>
      </c>
      <c r="E45" s="54" t="s">
        <v>104</v>
      </c>
      <c r="F45" s="14" t="s">
        <v>74</v>
      </c>
      <c r="G45" s="15" t="s">
        <v>263</v>
      </c>
      <c r="H45" s="9" t="s">
        <v>73</v>
      </c>
    </row>
    <row r="46" spans="1:8" x14ac:dyDescent="0.25">
      <c r="A46" s="17" t="s">
        <v>32</v>
      </c>
      <c r="B46" s="18">
        <v>26.09</v>
      </c>
      <c r="C46" s="17" t="s">
        <v>3</v>
      </c>
      <c r="D46" s="4" t="s">
        <v>70</v>
      </c>
      <c r="E46" s="56"/>
      <c r="F46" s="7">
        <f t="shared" ref="F46:F54" si="4">ROUND(B46*E46,2)</f>
        <v>0</v>
      </c>
      <c r="G46" s="4" t="s">
        <v>70</v>
      </c>
      <c r="H46" s="8">
        <f t="shared" ref="H46:H54" si="5">ROUND(IF(AND($B$96&lt;3.62,D46="Yes"),(ROUND(B46+(B46*DisabilityFactor),2))*E46,B46*E46),2)</f>
        <v>0</v>
      </c>
    </row>
    <row r="47" spans="1:8" x14ac:dyDescent="0.25">
      <c r="A47" s="17" t="s">
        <v>33</v>
      </c>
      <c r="B47" s="18">
        <v>26.09</v>
      </c>
      <c r="C47" s="17" t="s">
        <v>3</v>
      </c>
      <c r="D47" s="4" t="s">
        <v>70</v>
      </c>
      <c r="E47" s="56"/>
      <c r="F47" s="7">
        <f t="shared" si="4"/>
        <v>0</v>
      </c>
      <c r="G47" s="4" t="s">
        <v>70</v>
      </c>
      <c r="H47" s="8">
        <f t="shared" si="5"/>
        <v>0</v>
      </c>
    </row>
    <row r="48" spans="1:8" x14ac:dyDescent="0.25">
      <c r="A48" s="17" t="s">
        <v>34</v>
      </c>
      <c r="B48" s="18">
        <v>26.09</v>
      </c>
      <c r="C48" s="17" t="s">
        <v>3</v>
      </c>
      <c r="D48" s="4" t="s">
        <v>70</v>
      </c>
      <c r="E48" s="56"/>
      <c r="F48" s="7">
        <f t="shared" si="4"/>
        <v>0</v>
      </c>
      <c r="G48" s="4" t="s">
        <v>70</v>
      </c>
      <c r="H48" s="8">
        <f t="shared" si="5"/>
        <v>0</v>
      </c>
    </row>
    <row r="49" spans="1:8" x14ac:dyDescent="0.25">
      <c r="A49" s="17" t="s">
        <v>35</v>
      </c>
      <c r="B49" s="18">
        <v>28.81</v>
      </c>
      <c r="C49" s="17" t="s">
        <v>3</v>
      </c>
      <c r="D49" s="4" t="s">
        <v>70</v>
      </c>
      <c r="E49" s="56"/>
      <c r="F49" s="7">
        <f t="shared" si="4"/>
        <v>0</v>
      </c>
      <c r="G49" s="4" t="s">
        <v>70</v>
      </c>
      <c r="H49" s="8">
        <f t="shared" si="5"/>
        <v>0</v>
      </c>
    </row>
    <row r="50" spans="1:8" x14ac:dyDescent="0.25">
      <c r="A50" s="17" t="s">
        <v>36</v>
      </c>
      <c r="B50" s="18">
        <v>28.81</v>
      </c>
      <c r="C50" s="17" t="s">
        <v>3</v>
      </c>
      <c r="D50" s="4" t="s">
        <v>70</v>
      </c>
      <c r="E50" s="56"/>
      <c r="F50" s="7">
        <f t="shared" si="4"/>
        <v>0</v>
      </c>
      <c r="G50" s="4" t="s">
        <v>70</v>
      </c>
      <c r="H50" s="8">
        <f t="shared" si="5"/>
        <v>0</v>
      </c>
    </row>
    <row r="51" spans="1:8" x14ac:dyDescent="0.25">
      <c r="A51" s="17" t="s">
        <v>37</v>
      </c>
      <c r="B51" s="18">
        <v>28.81</v>
      </c>
      <c r="C51" s="17" t="s">
        <v>3</v>
      </c>
      <c r="D51" s="4" t="s">
        <v>70</v>
      </c>
      <c r="E51" s="56"/>
      <c r="F51" s="7">
        <f t="shared" si="4"/>
        <v>0</v>
      </c>
      <c r="G51" s="4" t="s">
        <v>70</v>
      </c>
      <c r="H51" s="8">
        <f t="shared" si="5"/>
        <v>0</v>
      </c>
    </row>
    <row r="52" spans="1:8" x14ac:dyDescent="0.25">
      <c r="A52" s="17" t="s">
        <v>38</v>
      </c>
      <c r="B52" s="18">
        <v>26.09</v>
      </c>
      <c r="C52" s="17" t="s">
        <v>3</v>
      </c>
      <c r="D52" s="4" t="s">
        <v>70</v>
      </c>
      <c r="E52" s="56"/>
      <c r="F52" s="7">
        <f t="shared" si="4"/>
        <v>0</v>
      </c>
      <c r="G52" s="4" t="s">
        <v>70</v>
      </c>
      <c r="H52" s="8">
        <f t="shared" si="5"/>
        <v>0</v>
      </c>
    </row>
    <row r="53" spans="1:8" x14ac:dyDescent="0.25">
      <c r="A53" s="17" t="s">
        <v>39</v>
      </c>
      <c r="B53" s="18">
        <v>26.09</v>
      </c>
      <c r="C53" s="17" t="s">
        <v>3</v>
      </c>
      <c r="D53" s="4" t="s">
        <v>70</v>
      </c>
      <c r="E53" s="56"/>
      <c r="F53" s="7">
        <f t="shared" si="4"/>
        <v>0</v>
      </c>
      <c r="G53" s="4" t="s">
        <v>70</v>
      </c>
      <c r="H53" s="8">
        <f t="shared" si="5"/>
        <v>0</v>
      </c>
    </row>
    <row r="54" spans="1:8" x14ac:dyDescent="0.25">
      <c r="A54" s="17" t="s">
        <v>40</v>
      </c>
      <c r="B54" s="18">
        <v>28.81</v>
      </c>
      <c r="C54" s="17" t="s">
        <v>3</v>
      </c>
      <c r="D54" s="4" t="s">
        <v>70</v>
      </c>
      <c r="E54" s="56"/>
      <c r="F54" s="7">
        <f t="shared" si="4"/>
        <v>0</v>
      </c>
      <c r="G54" s="4" t="s">
        <v>70</v>
      </c>
      <c r="H54" s="8">
        <f t="shared" si="5"/>
        <v>0</v>
      </c>
    </row>
    <row r="55" spans="1:8" x14ac:dyDescent="0.25">
      <c r="A55" s="19" t="s">
        <v>101</v>
      </c>
      <c r="B55" s="85">
        <f>SUM(F46:F54)</f>
        <v>0</v>
      </c>
      <c r="C55" s="86"/>
      <c r="D55" s="86"/>
      <c r="E55" s="87"/>
      <c r="F55" s="7"/>
      <c r="G55" s="7"/>
      <c r="H55" s="8"/>
    </row>
    <row r="56" spans="1:8" x14ac:dyDescent="0.25">
      <c r="A56" s="19" t="s">
        <v>83</v>
      </c>
      <c r="B56" s="93">
        <f>SUM(E46:E54)</f>
        <v>0</v>
      </c>
      <c r="C56" s="86"/>
      <c r="D56" s="86"/>
      <c r="E56" s="87"/>
      <c r="F56" s="7"/>
      <c r="G56" s="7"/>
      <c r="H56" s="8"/>
    </row>
    <row r="57" spans="1:8" x14ac:dyDescent="0.25">
      <c r="A57" s="11"/>
      <c r="B57" s="77" t="str">
        <f>IF(OR(AND($B$4="B",$B$56&gt;4),AND($B$4="D",$B$56&gt;6)),"Recalculate! The total ADL hours entered are over the maximum for this case mix."," ")</f>
        <v xml:space="preserve"> </v>
      </c>
      <c r="C57" s="11"/>
      <c r="F57" s="7"/>
      <c r="G57" s="7"/>
      <c r="H57" s="8"/>
    </row>
    <row r="58" spans="1:8" x14ac:dyDescent="0.25">
      <c r="A58" s="34" t="s">
        <v>84</v>
      </c>
      <c r="B58" s="12"/>
      <c r="C58" s="11"/>
      <c r="F58" s="7"/>
      <c r="G58" s="7"/>
      <c r="H58" s="8"/>
    </row>
    <row r="59" spans="1:8" s="10" customFormat="1" ht="30" x14ac:dyDescent="0.25">
      <c r="A59" s="15" t="s">
        <v>69</v>
      </c>
      <c r="B59" s="16" t="s">
        <v>0</v>
      </c>
      <c r="C59" s="15" t="s">
        <v>1</v>
      </c>
      <c r="D59" s="15" t="s">
        <v>72</v>
      </c>
      <c r="E59" s="54" t="s">
        <v>104</v>
      </c>
      <c r="F59" s="14" t="s">
        <v>74</v>
      </c>
      <c r="G59" s="15" t="s">
        <v>263</v>
      </c>
      <c r="H59" s="9" t="s">
        <v>73</v>
      </c>
    </row>
    <row r="60" spans="1:8" ht="30" x14ac:dyDescent="0.25">
      <c r="A60" s="17" t="s">
        <v>41</v>
      </c>
      <c r="B60" s="18">
        <v>28.81</v>
      </c>
      <c r="C60" s="17" t="s">
        <v>3</v>
      </c>
      <c r="D60" s="4" t="s">
        <v>70</v>
      </c>
      <c r="E60" s="56"/>
      <c r="F60" s="7">
        <f t="shared" ref="F60:F72" si="6">ROUND(B60*E60,2)</f>
        <v>0</v>
      </c>
      <c r="G60" s="4" t="s">
        <v>70</v>
      </c>
      <c r="H60" s="8">
        <f t="shared" ref="H60:H72" si="7">ROUND(IF(AND($B$96&lt;3.62,D60="Yes"),(ROUND(B60+(B60*DisabilityFactor),2))*E60,B60*E60),2)</f>
        <v>0</v>
      </c>
    </row>
    <row r="61" spans="1:8" x14ac:dyDescent="0.25">
      <c r="A61" s="17" t="s">
        <v>42</v>
      </c>
      <c r="B61" s="18">
        <v>26.09</v>
      </c>
      <c r="C61" s="17" t="s">
        <v>3</v>
      </c>
      <c r="D61" s="4" t="s">
        <v>70</v>
      </c>
      <c r="E61" s="56"/>
      <c r="F61" s="7">
        <f t="shared" si="6"/>
        <v>0</v>
      </c>
      <c r="G61" s="4" t="s">
        <v>70</v>
      </c>
      <c r="H61" s="8">
        <f t="shared" si="7"/>
        <v>0</v>
      </c>
    </row>
    <row r="62" spans="1:8" x14ac:dyDescent="0.25">
      <c r="A62" s="17" t="s">
        <v>43</v>
      </c>
      <c r="B62" s="18">
        <v>28.81</v>
      </c>
      <c r="C62" s="17" t="s">
        <v>3</v>
      </c>
      <c r="D62" s="4" t="s">
        <v>70</v>
      </c>
      <c r="E62" s="56"/>
      <c r="F62" s="7">
        <f t="shared" si="6"/>
        <v>0</v>
      </c>
      <c r="G62" s="4" t="s">
        <v>70</v>
      </c>
      <c r="H62" s="8">
        <f t="shared" si="7"/>
        <v>0</v>
      </c>
    </row>
    <row r="63" spans="1:8" x14ac:dyDescent="0.25">
      <c r="A63" s="17" t="s">
        <v>44</v>
      </c>
      <c r="B63" s="18">
        <v>28.81</v>
      </c>
      <c r="C63" s="17" t="s">
        <v>3</v>
      </c>
      <c r="D63" s="4" t="s">
        <v>70</v>
      </c>
      <c r="E63" s="56"/>
      <c r="F63" s="7">
        <f t="shared" si="6"/>
        <v>0</v>
      </c>
      <c r="G63" s="4" t="s">
        <v>70</v>
      </c>
      <c r="H63" s="8">
        <f t="shared" si="7"/>
        <v>0</v>
      </c>
    </row>
    <row r="64" spans="1:8" x14ac:dyDescent="0.25">
      <c r="A64" s="17" t="s">
        <v>45</v>
      </c>
      <c r="B64" s="18">
        <v>28.81</v>
      </c>
      <c r="C64" s="17" t="s">
        <v>3</v>
      </c>
      <c r="D64" s="4" t="s">
        <v>70</v>
      </c>
      <c r="E64" s="56"/>
      <c r="F64" s="7">
        <f t="shared" si="6"/>
        <v>0</v>
      </c>
      <c r="G64" s="4" t="s">
        <v>70</v>
      </c>
      <c r="H64" s="8">
        <f t="shared" si="7"/>
        <v>0</v>
      </c>
    </row>
    <row r="65" spans="1:8" x14ac:dyDescent="0.25">
      <c r="A65" s="17" t="s">
        <v>46</v>
      </c>
      <c r="B65" s="18">
        <v>28.81</v>
      </c>
      <c r="C65" s="17" t="s">
        <v>3</v>
      </c>
      <c r="D65" s="4" t="s">
        <v>70</v>
      </c>
      <c r="E65" s="56"/>
      <c r="F65" s="7">
        <f t="shared" si="6"/>
        <v>0</v>
      </c>
      <c r="G65" s="4" t="s">
        <v>70</v>
      </c>
      <c r="H65" s="8">
        <f t="shared" si="7"/>
        <v>0</v>
      </c>
    </row>
    <row r="66" spans="1:8" x14ac:dyDescent="0.25">
      <c r="A66" s="17" t="s">
        <v>47</v>
      </c>
      <c r="B66" s="18">
        <v>28.81</v>
      </c>
      <c r="C66" s="17" t="s">
        <v>3</v>
      </c>
      <c r="D66" s="4" t="s">
        <v>70</v>
      </c>
      <c r="E66" s="56"/>
      <c r="F66" s="7">
        <f t="shared" si="6"/>
        <v>0</v>
      </c>
      <c r="G66" s="4" t="s">
        <v>70</v>
      </c>
      <c r="H66" s="8">
        <f t="shared" si="7"/>
        <v>0</v>
      </c>
    </row>
    <row r="67" spans="1:8" x14ac:dyDescent="0.25">
      <c r="A67" s="17" t="s">
        <v>48</v>
      </c>
      <c r="B67" s="18">
        <v>28.81</v>
      </c>
      <c r="C67" s="17" t="s">
        <v>3</v>
      </c>
      <c r="D67" s="4" t="s">
        <v>70</v>
      </c>
      <c r="E67" s="56"/>
      <c r="F67" s="7">
        <f t="shared" si="6"/>
        <v>0</v>
      </c>
      <c r="G67" s="4" t="s">
        <v>70</v>
      </c>
      <c r="H67" s="8">
        <f t="shared" si="7"/>
        <v>0</v>
      </c>
    </row>
    <row r="68" spans="1:8" x14ac:dyDescent="0.25">
      <c r="A68" s="17" t="s">
        <v>49</v>
      </c>
      <c r="B68" s="18">
        <v>28.81</v>
      </c>
      <c r="C68" s="17" t="s">
        <v>3</v>
      </c>
      <c r="D68" s="4" t="s">
        <v>70</v>
      </c>
      <c r="E68" s="56"/>
      <c r="F68" s="7">
        <f t="shared" si="6"/>
        <v>0</v>
      </c>
      <c r="G68" s="4" t="s">
        <v>70</v>
      </c>
      <c r="H68" s="8">
        <f t="shared" si="7"/>
        <v>0</v>
      </c>
    </row>
    <row r="69" spans="1:8" x14ac:dyDescent="0.25">
      <c r="A69" s="17" t="s">
        <v>50</v>
      </c>
      <c r="B69" s="18">
        <v>28.81</v>
      </c>
      <c r="C69" s="17" t="s">
        <v>3</v>
      </c>
      <c r="D69" s="4" t="s">
        <v>70</v>
      </c>
      <c r="E69" s="56"/>
      <c r="F69" s="7">
        <f t="shared" si="6"/>
        <v>0</v>
      </c>
      <c r="G69" s="4" t="s">
        <v>70</v>
      </c>
      <c r="H69" s="8">
        <f t="shared" si="7"/>
        <v>0</v>
      </c>
    </row>
    <row r="70" spans="1:8" x14ac:dyDescent="0.25">
      <c r="A70" s="17" t="s">
        <v>51</v>
      </c>
      <c r="B70" s="18">
        <v>28.81</v>
      </c>
      <c r="C70" s="17" t="s">
        <v>3</v>
      </c>
      <c r="D70" s="4" t="s">
        <v>70</v>
      </c>
      <c r="E70" s="56"/>
      <c r="F70" s="7">
        <f t="shared" si="6"/>
        <v>0</v>
      </c>
      <c r="G70" s="4" t="s">
        <v>70</v>
      </c>
      <c r="H70" s="8">
        <f t="shared" si="7"/>
        <v>0</v>
      </c>
    </row>
    <row r="71" spans="1:8" x14ac:dyDescent="0.25">
      <c r="A71" s="17" t="s">
        <v>52</v>
      </c>
      <c r="B71" s="18">
        <v>38.049999999999997</v>
      </c>
      <c r="C71" s="17" t="s">
        <v>3</v>
      </c>
      <c r="D71" s="4" t="s">
        <v>70</v>
      </c>
      <c r="E71" s="56"/>
      <c r="F71" s="7">
        <f t="shared" si="6"/>
        <v>0</v>
      </c>
      <c r="G71" s="4" t="s">
        <v>70</v>
      </c>
      <c r="H71" s="8">
        <f t="shared" si="7"/>
        <v>0</v>
      </c>
    </row>
    <row r="72" spans="1:8" x14ac:dyDescent="0.25">
      <c r="A72" s="17" t="s">
        <v>53</v>
      </c>
      <c r="B72" s="18">
        <v>38.049999999999997</v>
      </c>
      <c r="C72" s="17" t="s">
        <v>3</v>
      </c>
      <c r="D72" s="4" t="s">
        <v>70</v>
      </c>
      <c r="E72" s="56"/>
      <c r="F72" s="7">
        <f t="shared" si="6"/>
        <v>0</v>
      </c>
      <c r="G72" s="4" t="s">
        <v>70</v>
      </c>
      <c r="H72" s="8">
        <f t="shared" si="7"/>
        <v>0</v>
      </c>
    </row>
    <row r="73" spans="1:8" x14ac:dyDescent="0.25">
      <c r="A73" s="17" t="s">
        <v>54</v>
      </c>
      <c r="B73" s="18">
        <v>29</v>
      </c>
      <c r="C73" s="17" t="s">
        <v>55</v>
      </c>
      <c r="D73" s="4" t="s">
        <v>71</v>
      </c>
      <c r="E73" s="56"/>
      <c r="F73" s="7">
        <f>ROUND((B73/30.42)*E73,2)</f>
        <v>0</v>
      </c>
      <c r="G73" s="4" t="s">
        <v>71</v>
      </c>
      <c r="H73" s="8">
        <f>ROUND(IF(AND($B$96&lt;3.62,D73="Yes"),(ROUND((B73/30.42)+((B73/30.42)*DisabilityFactor),2))*E73,(B73/30.42)*E73),2)</f>
        <v>0</v>
      </c>
    </row>
    <row r="74" spans="1:8" x14ac:dyDescent="0.25">
      <c r="A74" s="19" t="s">
        <v>102</v>
      </c>
      <c r="B74" s="85">
        <f>SUM(F60:F73)</f>
        <v>0</v>
      </c>
      <c r="C74" s="88"/>
      <c r="D74" s="88"/>
      <c r="E74" s="89"/>
      <c r="F74" s="7"/>
      <c r="G74" s="7"/>
      <c r="H74" s="8"/>
    </row>
    <row r="75" spans="1:8" x14ac:dyDescent="0.25">
      <c r="A75" s="19" t="s">
        <v>85</v>
      </c>
      <c r="B75" s="94">
        <f>SUM(E60:E73)</f>
        <v>0</v>
      </c>
      <c r="C75" s="86"/>
      <c r="D75" s="86"/>
      <c r="E75" s="87"/>
      <c r="F75" s="7"/>
      <c r="G75" s="7"/>
      <c r="H75" s="8"/>
    </row>
    <row r="76" spans="1:8" x14ac:dyDescent="0.25">
      <c r="A76" s="11"/>
      <c r="B76" s="12"/>
      <c r="C76" s="11"/>
      <c r="F76" s="7"/>
      <c r="G76" s="7"/>
      <c r="H76" s="8"/>
    </row>
    <row r="77" spans="1:8" x14ac:dyDescent="0.25">
      <c r="A77" s="34" t="s">
        <v>87</v>
      </c>
      <c r="B77" s="12"/>
      <c r="C77" s="11"/>
      <c r="F77" s="7"/>
      <c r="G77" s="7"/>
      <c r="H77" s="8"/>
    </row>
    <row r="78" spans="1:8" s="10" customFormat="1" ht="30" x14ac:dyDescent="0.25">
      <c r="A78" s="15" t="s">
        <v>69</v>
      </c>
      <c r="B78" s="16" t="s">
        <v>0</v>
      </c>
      <c r="C78" s="15" t="s">
        <v>1</v>
      </c>
      <c r="D78" s="15" t="s">
        <v>72</v>
      </c>
      <c r="E78" s="54" t="s">
        <v>104</v>
      </c>
      <c r="F78" s="14" t="s">
        <v>74</v>
      </c>
      <c r="G78" s="15" t="s">
        <v>263</v>
      </c>
      <c r="H78" s="9" t="s">
        <v>73</v>
      </c>
    </row>
    <row r="79" spans="1:8" x14ac:dyDescent="0.25">
      <c r="A79" s="17" t="s">
        <v>56</v>
      </c>
      <c r="B79" s="18">
        <v>26.09</v>
      </c>
      <c r="C79" s="17" t="s">
        <v>3</v>
      </c>
      <c r="D79" s="4" t="s">
        <v>70</v>
      </c>
      <c r="E79" s="56"/>
      <c r="F79" s="7">
        <f t="shared" ref="F79:F90" si="8">ROUND(B79*E79,2)</f>
        <v>0</v>
      </c>
      <c r="G79" s="4" t="s">
        <v>70</v>
      </c>
      <c r="H79" s="8">
        <f t="shared" ref="H79:H90" si="9">ROUND(IF(AND($B$96&lt;3.62,D79="Yes"),(ROUND(B79+(B79*DisabilityFactor),2))*E79,B79*E79),2)</f>
        <v>0</v>
      </c>
    </row>
    <row r="80" spans="1:8" x14ac:dyDescent="0.25">
      <c r="A80" s="17" t="s">
        <v>57</v>
      </c>
      <c r="B80" s="18">
        <v>26.09</v>
      </c>
      <c r="C80" s="17" t="s">
        <v>3</v>
      </c>
      <c r="D80" s="4" t="s">
        <v>70</v>
      </c>
      <c r="E80" s="56"/>
      <c r="F80" s="7">
        <f t="shared" si="8"/>
        <v>0</v>
      </c>
      <c r="G80" s="4" t="s">
        <v>70</v>
      </c>
      <c r="H80" s="8">
        <f t="shared" si="9"/>
        <v>0</v>
      </c>
    </row>
    <row r="81" spans="1:8" x14ac:dyDescent="0.25">
      <c r="A81" s="17" t="s">
        <v>58</v>
      </c>
      <c r="B81" s="18">
        <v>26.09</v>
      </c>
      <c r="C81" s="17" t="s">
        <v>3</v>
      </c>
      <c r="D81" s="4" t="s">
        <v>70</v>
      </c>
      <c r="E81" s="56"/>
      <c r="F81" s="7">
        <f t="shared" si="8"/>
        <v>0</v>
      </c>
      <c r="G81" s="4" t="s">
        <v>70</v>
      </c>
      <c r="H81" s="8">
        <f t="shared" si="9"/>
        <v>0</v>
      </c>
    </row>
    <row r="82" spans="1:8" x14ac:dyDescent="0.25">
      <c r="A82" s="17" t="s">
        <v>59</v>
      </c>
      <c r="B82" s="18">
        <v>26.09</v>
      </c>
      <c r="C82" s="17" t="s">
        <v>3</v>
      </c>
      <c r="D82" s="4" t="s">
        <v>70</v>
      </c>
      <c r="E82" s="56"/>
      <c r="F82" s="7">
        <f t="shared" si="8"/>
        <v>0</v>
      </c>
      <c r="G82" s="4" t="s">
        <v>70</v>
      </c>
      <c r="H82" s="8">
        <f t="shared" si="9"/>
        <v>0</v>
      </c>
    </row>
    <row r="83" spans="1:8" x14ac:dyDescent="0.25">
      <c r="A83" s="17" t="s">
        <v>60</v>
      </c>
      <c r="B83" s="18">
        <v>26.09</v>
      </c>
      <c r="C83" s="17" t="s">
        <v>3</v>
      </c>
      <c r="D83" s="4" t="s">
        <v>70</v>
      </c>
      <c r="E83" s="56"/>
      <c r="F83" s="7">
        <f t="shared" si="8"/>
        <v>0</v>
      </c>
      <c r="G83" s="4" t="s">
        <v>70</v>
      </c>
      <c r="H83" s="8">
        <f t="shared" si="9"/>
        <v>0</v>
      </c>
    </row>
    <row r="84" spans="1:8" x14ac:dyDescent="0.25">
      <c r="A84" s="17" t="s">
        <v>61</v>
      </c>
      <c r="B84" s="18">
        <v>26.09</v>
      </c>
      <c r="C84" s="17" t="s">
        <v>3</v>
      </c>
      <c r="D84" s="4" t="s">
        <v>70</v>
      </c>
      <c r="E84" s="56"/>
      <c r="F84" s="7">
        <f t="shared" si="8"/>
        <v>0</v>
      </c>
      <c r="G84" s="4" t="s">
        <v>70</v>
      </c>
      <c r="H84" s="8">
        <f t="shared" si="9"/>
        <v>0</v>
      </c>
    </row>
    <row r="85" spans="1:8" x14ac:dyDescent="0.25">
      <c r="A85" s="17" t="s">
        <v>62</v>
      </c>
      <c r="B85" s="18">
        <v>26.09</v>
      </c>
      <c r="C85" s="17" t="s">
        <v>3</v>
      </c>
      <c r="D85" s="4" t="s">
        <v>70</v>
      </c>
      <c r="E85" s="56"/>
      <c r="F85" s="7">
        <f t="shared" si="8"/>
        <v>0</v>
      </c>
      <c r="G85" s="4" t="s">
        <v>70</v>
      </c>
      <c r="H85" s="8">
        <f t="shared" si="9"/>
        <v>0</v>
      </c>
    </row>
    <row r="86" spans="1:8" x14ac:dyDescent="0.25">
      <c r="A86" s="17" t="s">
        <v>63</v>
      </c>
      <c r="B86" s="18">
        <v>26.09</v>
      </c>
      <c r="C86" s="17" t="s">
        <v>3</v>
      </c>
      <c r="D86" s="4" t="s">
        <v>70</v>
      </c>
      <c r="E86" s="56"/>
      <c r="F86" s="7">
        <f t="shared" si="8"/>
        <v>0</v>
      </c>
      <c r="G86" s="4" t="s">
        <v>70</v>
      </c>
      <c r="H86" s="8">
        <f t="shared" si="9"/>
        <v>0</v>
      </c>
    </row>
    <row r="87" spans="1:8" x14ac:dyDescent="0.25">
      <c r="A87" s="17" t="s">
        <v>64</v>
      </c>
      <c r="B87" s="18">
        <v>26.09</v>
      </c>
      <c r="C87" s="17" t="s">
        <v>3</v>
      </c>
      <c r="D87" s="4" t="s">
        <v>70</v>
      </c>
      <c r="E87" s="56"/>
      <c r="F87" s="7">
        <f t="shared" si="8"/>
        <v>0</v>
      </c>
      <c r="G87" s="4" t="s">
        <v>70</v>
      </c>
      <c r="H87" s="8">
        <f t="shared" si="9"/>
        <v>0</v>
      </c>
    </row>
    <row r="88" spans="1:8" x14ac:dyDescent="0.25">
      <c r="A88" s="17" t="s">
        <v>65</v>
      </c>
      <c r="B88" s="18">
        <v>26.09</v>
      </c>
      <c r="C88" s="17" t="s">
        <v>3</v>
      </c>
      <c r="D88" s="4" t="s">
        <v>70</v>
      </c>
      <c r="E88" s="56"/>
      <c r="F88" s="7">
        <f t="shared" si="8"/>
        <v>0</v>
      </c>
      <c r="G88" s="4" t="s">
        <v>70</v>
      </c>
      <c r="H88" s="8">
        <f t="shared" si="9"/>
        <v>0</v>
      </c>
    </row>
    <row r="89" spans="1:8" x14ac:dyDescent="0.25">
      <c r="A89" s="17" t="s">
        <v>66</v>
      </c>
      <c r="B89" s="18">
        <v>26.09</v>
      </c>
      <c r="C89" s="17" t="s">
        <v>3</v>
      </c>
      <c r="D89" s="4" t="s">
        <v>70</v>
      </c>
      <c r="E89" s="56"/>
      <c r="F89" s="7">
        <f t="shared" si="8"/>
        <v>0</v>
      </c>
      <c r="G89" s="4" t="s">
        <v>70</v>
      </c>
      <c r="H89" s="8">
        <f t="shared" si="9"/>
        <v>0</v>
      </c>
    </row>
    <row r="90" spans="1:8" x14ac:dyDescent="0.25">
      <c r="A90" s="17" t="s">
        <v>67</v>
      </c>
      <c r="B90" s="18">
        <v>26.09</v>
      </c>
      <c r="C90" s="17" t="s">
        <v>3</v>
      </c>
      <c r="D90" s="4" t="s">
        <v>70</v>
      </c>
      <c r="E90" s="56"/>
      <c r="F90" s="7">
        <f t="shared" si="8"/>
        <v>0</v>
      </c>
      <c r="G90" s="4" t="s">
        <v>70</v>
      </c>
      <c r="H90" s="8">
        <f t="shared" si="9"/>
        <v>0</v>
      </c>
    </row>
    <row r="91" spans="1:8" x14ac:dyDescent="0.25">
      <c r="A91" s="19" t="s">
        <v>103</v>
      </c>
      <c r="B91" s="85">
        <f>SUM(F79:F90)</f>
        <v>0</v>
      </c>
      <c r="C91" s="88"/>
      <c r="D91" s="88"/>
      <c r="E91" s="89"/>
      <c r="F91" s="7"/>
      <c r="G91" s="7"/>
      <c r="H91" s="7"/>
    </row>
    <row r="92" spans="1:8" x14ac:dyDescent="0.25">
      <c r="A92" s="19" t="s">
        <v>86</v>
      </c>
      <c r="B92" s="94">
        <f>SUM(E79:E90)</f>
        <v>0</v>
      </c>
      <c r="C92" s="86"/>
      <c r="D92" s="86"/>
      <c r="E92" s="87"/>
      <c r="F92" s="7">
        <f>SUM(F8:F90)</f>
        <v>0</v>
      </c>
      <c r="G92" s="7"/>
      <c r="H92" s="7">
        <f>SUM(H8:H90)</f>
        <v>0</v>
      </c>
    </row>
    <row r="93" spans="1:8" x14ac:dyDescent="0.25">
      <c r="A93" s="11"/>
      <c r="B93" s="77" t="str">
        <f>IF(AND(OR(B4="A",B4="D",B4="G"), AND(B92&gt;2)),"Recalculate! The total mental health hours entered are over the maximum for this case mix."," ")</f>
        <v xml:space="preserve"> </v>
      </c>
      <c r="C93" s="11"/>
      <c r="F93" s="7"/>
      <c r="G93" s="7"/>
      <c r="H93" s="8"/>
    </row>
    <row r="94" spans="1:8" x14ac:dyDescent="0.25">
      <c r="A94" s="13" t="s">
        <v>98</v>
      </c>
      <c r="B94" s="12"/>
      <c r="C94" s="11"/>
      <c r="F94" s="7"/>
      <c r="G94" s="7"/>
      <c r="H94" s="8"/>
    </row>
    <row r="95" spans="1:8" x14ac:dyDescent="0.25">
      <c r="A95" s="20" t="s">
        <v>88</v>
      </c>
      <c r="B95" s="90">
        <f>F92</f>
        <v>0</v>
      </c>
      <c r="C95" s="91"/>
      <c r="D95" s="91"/>
      <c r="E95" s="92"/>
      <c r="F95" s="7"/>
      <c r="G95" s="7"/>
      <c r="H95" s="8"/>
    </row>
    <row r="96" spans="1:8" x14ac:dyDescent="0.25">
      <c r="A96" s="26" t="s">
        <v>261</v>
      </c>
      <c r="B96" s="84">
        <f>SUMIF(D8:D90,"=Yes",E8:E90)</f>
        <v>0</v>
      </c>
      <c r="C96" s="84"/>
      <c r="D96" s="84"/>
      <c r="E96" s="84"/>
    </row>
    <row r="97" spans="1:5" x14ac:dyDescent="0.25">
      <c r="A97" s="75" t="s">
        <v>277</v>
      </c>
      <c r="B97" s="84">
        <f>SUMIF(G8:G90,"=Yes",E8:E90)</f>
        <v>0</v>
      </c>
      <c r="C97" s="84"/>
      <c r="D97" s="84"/>
      <c r="E97" s="84"/>
    </row>
    <row r="98" spans="1:5" ht="17.25" x14ac:dyDescent="0.3">
      <c r="B98" s="76" t="str">
        <f>IF(B97&gt;24,"Recalculate! More than 24 hours have been entered for a daily unit."," ")</f>
        <v xml:space="preserve"> </v>
      </c>
    </row>
  </sheetData>
  <sheetProtection algorithmName="SHA-512" hashValue="1qdWcmA7hhHpB1Baw0f2ZpfzTCOE1IjwBy2CbKhjm397682/gvO0yyaoYel9ItLy9jfqDazJ68UpGWpOas9MSg==" saltValue="64qzFGSALSE3g2spsbt8mg==" spinCount="100000" sheet="1" objects="1" scenarios="1"/>
  <mergeCells count="13">
    <mergeCell ref="B97:E97"/>
    <mergeCell ref="B26:E26"/>
    <mergeCell ref="B41:E41"/>
    <mergeCell ref="B55:E55"/>
    <mergeCell ref="B74:E74"/>
    <mergeCell ref="B91:E91"/>
    <mergeCell ref="B96:E96"/>
    <mergeCell ref="B95:E95"/>
    <mergeCell ref="B27:E27"/>
    <mergeCell ref="B42:E42"/>
    <mergeCell ref="B56:E56"/>
    <mergeCell ref="B75:E75"/>
    <mergeCell ref="B92:E92"/>
  </mergeCells>
  <dataValidations xWindow="618" yWindow="634" count="18">
    <dataValidation allowBlank="1" showInputMessage="1" showErrorMessage="1" prompt="Enter number of units for sub service" sqref="E7 E30 E45 E59 E78" xr:uid="{00000000-0002-0000-0000-000000000000}"/>
    <dataValidation allowBlank="1" showInputMessage="1" showErrorMessage="1" prompt="Straight Rate formula equals Rate times # of Units" sqref="F59 F7 F30 F45 F78" xr:uid="{00000000-0002-0000-0000-000001000000}"/>
    <dataValidation allowBlank="1" showInputMessage="1" showErrorMessage="1" prompt="If Total Applicable Units is &lt; 110 and &quot;Include in 110?&quot; is Yes, Rate Calculation is (Rate + (Rate times Disability Factor)) times Number of Units.  If Total Applicable Units is = to or &gt; 110 and/or &quot;Include in 110?&quot; is No, Rate Calcuation= Straight Rate" sqref="H7 H30 H45 H59 H78" xr:uid="{00000000-0002-0000-0000-000002000000}"/>
    <dataValidation allowBlank="1" showInputMessage="1" showErrorMessage="1" prompt="Use CTRL plus arrow keys to move to edge of each table.  Use TAB to move to data entry fields" sqref="A1" xr:uid="{00000000-0002-0000-0000-000003000000}"/>
    <dataValidation allowBlank="1" showInputMessage="1" showErrorMessage="1" prompt="Total Meals, Home Management, Socializtion Rate formula is SUM of all Meals, Home Management Socialization services Rate times # Units" sqref="B26:E26" xr:uid="{00000000-0002-0000-0000-000004000000}"/>
    <dataValidation allowBlank="1" showInputMessage="1" showErrorMessage="1" prompt="Total Transportaion Rate formula is SUM of all Transportation services Rate times # Units" sqref="B41:E41" xr:uid="{00000000-0002-0000-0000-000005000000}"/>
    <dataValidation allowBlank="1" showInputMessage="1" showErrorMessage="1" prompt="Total ADL Assistance Rate formula is SUM of all ADL Assistance services Rate times # Units" sqref="B55:E55" xr:uid="{00000000-0002-0000-0000-000006000000}"/>
    <dataValidation allowBlank="1" showInputMessage="1" showErrorMessage="1" prompt="Total Health Related Rate formula is SUM of all Health Related services Rate times # Units" sqref="B74:E74" xr:uid="{00000000-0002-0000-0000-000007000000}"/>
    <dataValidation allowBlank="1" showInputMessage="1" showErrorMessage="1" prompt="Total Mental Health Management Rate formula is SUM of all Mental Health services Rate times # Units" sqref="B91:E91" xr:uid="{00000000-0002-0000-0000-000008000000}"/>
    <dataValidation allowBlank="1" showInputMessage="1" showErrorMessage="1" prompt="Total Meals, Home Management, Socialization Units formula is SUM of all Meals, Home Management, Socialization # units" sqref="B27:E27" xr:uid="{00000000-0002-0000-0000-000009000000}"/>
    <dataValidation allowBlank="1" showInputMessage="1" showErrorMessage="1" prompt="Total Transportation Units formula is SUM of all Transportation services 3 Units" sqref="B42:E42" xr:uid="{00000000-0002-0000-0000-00000A000000}"/>
    <dataValidation allowBlank="1" showInputMessage="1" showErrorMessage="1" prompt="Total ADL Assistance Units formula is SUM of all ADL Assistance services # Units" sqref="B56:E56" xr:uid="{00000000-0002-0000-0000-00000B000000}"/>
    <dataValidation allowBlank="1" showInputMessage="1" showErrorMessage="1" prompt="Total Health Related Units formula is SUM of all Health Related services # Units" sqref="B75:E75" xr:uid="{00000000-0002-0000-0000-00000C000000}"/>
    <dataValidation allowBlank="1" showInputMessage="1" showErrorMessage="1" prompt="Total Mental Health Management  Units formula is SUM of all Menatl Health Management services # Units" sqref="B92:E92" xr:uid="{00000000-0002-0000-0000-00000D000000}"/>
    <dataValidation allowBlank="1" showInputMessage="1" showErrorMessage="1" prompt="Total Rate is SUM of all services Rate times # Units" sqref="B95:E95" xr:uid="{00000000-0002-0000-0000-00000E000000}"/>
    <dataValidation type="decimal" operator="lessThanOrEqual" allowBlank="1" showInputMessage="1" showErrorMessage="1" error="More than 24 hours has been entered for a daily unit." prompt="Eligible Units - Disability Factor formula is SUM all # Units eligible for Disability Factor" sqref="B96:E96" xr:uid="{00000000-0002-0000-0000-00000F000000}">
      <formula1>24</formula1>
    </dataValidation>
    <dataValidation type="list" allowBlank="1" showInputMessage="1" showErrorMessage="1" prompt="ENTER person's case mix from MnCHOICES assessment" sqref="B4" xr:uid="{00000000-0002-0000-0000-000010000000}">
      <formula1>$M$2:$M$13</formula1>
    </dataValidation>
    <dataValidation allowBlank="1" showInputMessage="1" showErrorMessage="1" prompt="Eligible Units - 24 Hour Maximum formula is SUM all # Units that count toward the 24 hour maximum." sqref="B97:E97" xr:uid="{00000000-0002-0000-0000-000011000000}"/>
  </dataValidations>
  <pageMargins left="0.25" right="0.25" top="0.75" bottom="0.75" header="0.3" footer="0.3"/>
  <pageSetup orientation="landscape" horizontalDpi="300" verticalDpi="300" r:id="rId1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108"/>
  <sheetViews>
    <sheetView workbookViewId="0">
      <selection activeCell="B4" sqref="B4:D4"/>
    </sheetView>
  </sheetViews>
  <sheetFormatPr defaultRowHeight="15" x14ac:dyDescent="0.25"/>
  <cols>
    <col min="1" max="1" width="29" customWidth="1"/>
    <col min="2" max="2" width="17.42578125" customWidth="1"/>
    <col min="3" max="3" width="20" customWidth="1"/>
    <col min="4" max="5" width="9.140625" customWidth="1"/>
    <col min="6" max="6" width="5.5703125" style="42" bestFit="1" customWidth="1"/>
  </cols>
  <sheetData>
    <row r="3" spans="1:6" x14ac:dyDescent="0.25">
      <c r="A3" s="40" t="s">
        <v>125</v>
      </c>
      <c r="B3" s="41"/>
      <c r="C3" s="41"/>
      <c r="D3" s="41"/>
    </row>
    <row r="4" spans="1:6" x14ac:dyDescent="0.25">
      <c r="A4" s="43" t="s">
        <v>126</v>
      </c>
      <c r="B4" s="95" t="s">
        <v>127</v>
      </c>
      <c r="C4" s="96"/>
      <c r="D4" s="97"/>
    </row>
    <row r="5" spans="1:6" x14ac:dyDescent="0.25">
      <c r="A5" s="43" t="s">
        <v>128</v>
      </c>
      <c r="B5" s="98" t="str">
        <f>INDEX($C$10:$C$108,MATCH(B4:D4,B10:B108,0))</f>
        <v>Unspecified Region</v>
      </c>
      <c r="C5" s="99"/>
      <c r="D5" s="100"/>
    </row>
    <row r="7" spans="1:6" hidden="1" x14ac:dyDescent="0.25">
      <c r="A7" t="s">
        <v>129</v>
      </c>
      <c r="B7" t="str">
        <f>INDEX($D$10:$D$108,MATCH(B4:D4,B10:B108,0))</f>
        <v>-</v>
      </c>
    </row>
    <row r="8" spans="1:6" hidden="1" x14ac:dyDescent="0.25"/>
    <row r="9" spans="1:6" hidden="1" x14ac:dyDescent="0.25">
      <c r="B9" s="44" t="s">
        <v>130</v>
      </c>
      <c r="C9" s="44" t="s">
        <v>131</v>
      </c>
      <c r="D9" s="45" t="s">
        <v>129</v>
      </c>
      <c r="F9"/>
    </row>
    <row r="10" spans="1:6" hidden="1" x14ac:dyDescent="0.25">
      <c r="B10" s="46" t="s">
        <v>127</v>
      </c>
      <c r="C10" s="46" t="s">
        <v>132</v>
      </c>
      <c r="D10" s="47" t="s">
        <v>133</v>
      </c>
      <c r="F10"/>
    </row>
    <row r="11" spans="1:6" hidden="1" x14ac:dyDescent="0.25">
      <c r="B11" s="48" t="s">
        <v>134</v>
      </c>
      <c r="C11" s="48" t="s">
        <v>135</v>
      </c>
      <c r="D11" s="80">
        <v>0.97099999999999997</v>
      </c>
      <c r="F11"/>
    </row>
    <row r="12" spans="1:6" hidden="1" x14ac:dyDescent="0.25">
      <c r="B12" s="48" t="s">
        <v>136</v>
      </c>
      <c r="C12" s="48" t="s">
        <v>137</v>
      </c>
      <c r="D12" s="80">
        <v>1.0169999999999999</v>
      </c>
      <c r="F12"/>
    </row>
    <row r="13" spans="1:6" hidden="1" x14ac:dyDescent="0.25">
      <c r="B13" s="48" t="s">
        <v>138</v>
      </c>
      <c r="C13" s="48" t="s">
        <v>139</v>
      </c>
      <c r="D13" s="80">
        <v>0.95399999999999996</v>
      </c>
      <c r="F13"/>
    </row>
    <row r="14" spans="1:6" hidden="1" x14ac:dyDescent="0.25">
      <c r="B14" s="48" t="s">
        <v>140</v>
      </c>
      <c r="C14" s="48" t="s">
        <v>139</v>
      </c>
      <c r="D14" s="80">
        <v>0.95399999999999996</v>
      </c>
      <c r="F14"/>
    </row>
    <row r="15" spans="1:6" hidden="1" x14ac:dyDescent="0.25">
      <c r="B15" s="48" t="s">
        <v>141</v>
      </c>
      <c r="C15" s="48" t="s">
        <v>142</v>
      </c>
      <c r="D15" s="80">
        <v>0.996</v>
      </c>
      <c r="F15"/>
    </row>
    <row r="16" spans="1:6" hidden="1" x14ac:dyDescent="0.25">
      <c r="B16" s="48" t="s">
        <v>143</v>
      </c>
      <c r="C16" s="49" t="s">
        <v>144</v>
      </c>
      <c r="D16" s="80">
        <v>0.97799999999999998</v>
      </c>
      <c r="F16"/>
    </row>
    <row r="17" spans="2:6" hidden="1" x14ac:dyDescent="0.25">
      <c r="B17" s="48" t="s">
        <v>145</v>
      </c>
      <c r="C17" s="48" t="s">
        <v>146</v>
      </c>
      <c r="D17" s="80">
        <v>1.014</v>
      </c>
      <c r="F17"/>
    </row>
    <row r="18" spans="2:6" hidden="1" x14ac:dyDescent="0.25">
      <c r="B18" s="48" t="s">
        <v>147</v>
      </c>
      <c r="C18" s="49" t="s">
        <v>148</v>
      </c>
      <c r="D18" s="80">
        <v>1.01</v>
      </c>
      <c r="F18"/>
    </row>
    <row r="19" spans="2:6" hidden="1" x14ac:dyDescent="0.25">
      <c r="B19" s="48" t="s">
        <v>149</v>
      </c>
      <c r="C19" s="49" t="s">
        <v>150</v>
      </c>
      <c r="D19" s="80">
        <v>0.97699999999999998</v>
      </c>
      <c r="F19"/>
    </row>
    <row r="20" spans="2:6" hidden="1" x14ac:dyDescent="0.25">
      <c r="B20" s="48" t="s">
        <v>151</v>
      </c>
      <c r="C20" s="48" t="s">
        <v>137</v>
      </c>
      <c r="D20" s="80">
        <v>1.0169999999999999</v>
      </c>
      <c r="F20"/>
    </row>
    <row r="21" spans="2:6" hidden="1" x14ac:dyDescent="0.25">
      <c r="B21" s="48" t="s">
        <v>152</v>
      </c>
      <c r="C21" s="48" t="s">
        <v>139</v>
      </c>
      <c r="D21" s="80">
        <v>0.95399999999999996</v>
      </c>
      <c r="F21"/>
    </row>
    <row r="22" spans="2:6" hidden="1" x14ac:dyDescent="0.25">
      <c r="B22" s="48" t="s">
        <v>153</v>
      </c>
      <c r="C22" s="49" t="s">
        <v>144</v>
      </c>
      <c r="D22" s="80">
        <v>0.97799999999999998</v>
      </c>
      <c r="F22"/>
    </row>
    <row r="23" spans="2:6" hidden="1" x14ac:dyDescent="0.25">
      <c r="B23" s="48" t="s">
        <v>154</v>
      </c>
      <c r="C23" s="49" t="s">
        <v>137</v>
      </c>
      <c r="D23" s="80">
        <v>1.0169999999999999</v>
      </c>
      <c r="F23"/>
    </row>
    <row r="24" spans="2:6" hidden="1" x14ac:dyDescent="0.25">
      <c r="B24" s="48" t="s">
        <v>155</v>
      </c>
      <c r="C24" s="49" t="s">
        <v>156</v>
      </c>
      <c r="D24" s="80">
        <v>1.0109999999999999</v>
      </c>
      <c r="F24"/>
    </row>
    <row r="25" spans="2:6" hidden="1" x14ac:dyDescent="0.25">
      <c r="B25" s="48" t="s">
        <v>157</v>
      </c>
      <c r="C25" s="48" t="s">
        <v>139</v>
      </c>
      <c r="D25" s="80">
        <v>0.95399999999999996</v>
      </c>
      <c r="F25"/>
    </row>
    <row r="26" spans="2:6" hidden="1" x14ac:dyDescent="0.25">
      <c r="B26" s="48" t="s">
        <v>158</v>
      </c>
      <c r="C26" s="49" t="s">
        <v>135</v>
      </c>
      <c r="D26" s="80">
        <v>0.97099999999999997</v>
      </c>
      <c r="F26"/>
    </row>
    <row r="27" spans="2:6" hidden="1" x14ac:dyDescent="0.25">
      <c r="B27" s="48" t="s">
        <v>159</v>
      </c>
      <c r="C27" s="49" t="s">
        <v>144</v>
      </c>
      <c r="D27" s="80">
        <v>0.97799999999999998</v>
      </c>
      <c r="F27"/>
    </row>
    <row r="28" spans="2:6" hidden="1" x14ac:dyDescent="0.25">
      <c r="B28" s="48" t="s">
        <v>160</v>
      </c>
      <c r="C28" s="48" t="s">
        <v>139</v>
      </c>
      <c r="D28" s="80">
        <v>0.95399999999999996</v>
      </c>
      <c r="F28"/>
    </row>
    <row r="29" spans="2:6" hidden="1" x14ac:dyDescent="0.25">
      <c r="B29" s="48" t="s">
        <v>161</v>
      </c>
      <c r="C29" s="48" t="s">
        <v>137</v>
      </c>
      <c r="D29" s="80">
        <v>1.0169999999999999</v>
      </c>
      <c r="F29"/>
    </row>
    <row r="30" spans="2:6" hidden="1" x14ac:dyDescent="0.25">
      <c r="B30" s="48" t="s">
        <v>162</v>
      </c>
      <c r="C30" s="49" t="s">
        <v>163</v>
      </c>
      <c r="D30" s="80">
        <v>1.006</v>
      </c>
      <c r="F30"/>
    </row>
    <row r="31" spans="2:6" hidden="1" x14ac:dyDescent="0.25">
      <c r="B31" s="48" t="s">
        <v>164</v>
      </c>
      <c r="C31" s="48" t="s">
        <v>139</v>
      </c>
      <c r="D31" s="80">
        <v>0.95399999999999996</v>
      </c>
      <c r="F31"/>
    </row>
    <row r="32" spans="2:6" hidden="1" x14ac:dyDescent="0.25">
      <c r="B32" s="48" t="s">
        <v>165</v>
      </c>
      <c r="C32" s="49" t="s">
        <v>148</v>
      </c>
      <c r="D32" s="80">
        <v>1.01</v>
      </c>
      <c r="F32"/>
    </row>
    <row r="33" spans="2:6" hidden="1" x14ac:dyDescent="0.25">
      <c r="B33" s="48" t="s">
        <v>166</v>
      </c>
      <c r="C33" s="49" t="s">
        <v>163</v>
      </c>
      <c r="D33" s="80">
        <v>1.006</v>
      </c>
      <c r="F33"/>
    </row>
    <row r="34" spans="2:6" hidden="1" x14ac:dyDescent="0.25">
      <c r="B34" s="48" t="s">
        <v>167</v>
      </c>
      <c r="C34" s="49" t="s">
        <v>148</v>
      </c>
      <c r="D34" s="80">
        <v>1.01</v>
      </c>
      <c r="F34"/>
    </row>
    <row r="35" spans="2:6" hidden="1" x14ac:dyDescent="0.25">
      <c r="B35" s="48" t="s">
        <v>168</v>
      </c>
      <c r="C35" s="49" t="s">
        <v>148</v>
      </c>
      <c r="D35" s="80">
        <v>1.01</v>
      </c>
      <c r="F35"/>
    </row>
    <row r="36" spans="2:6" hidden="1" x14ac:dyDescent="0.25">
      <c r="B36" s="48" t="s">
        <v>169</v>
      </c>
      <c r="C36" s="48" t="s">
        <v>139</v>
      </c>
      <c r="D36" s="80">
        <v>0.95399999999999996</v>
      </c>
      <c r="F36"/>
    </row>
    <row r="37" spans="2:6" hidden="1" x14ac:dyDescent="0.25">
      <c r="B37" s="48" t="s">
        <v>170</v>
      </c>
      <c r="C37" s="48" t="s">
        <v>137</v>
      </c>
      <c r="D37" s="80">
        <v>1.0169999999999999</v>
      </c>
      <c r="F37"/>
    </row>
    <row r="38" spans="2:6" hidden="1" x14ac:dyDescent="0.25">
      <c r="B38" s="48" t="s">
        <v>171</v>
      </c>
      <c r="C38" s="49" t="s">
        <v>172</v>
      </c>
      <c r="D38" s="80">
        <v>0.97599999999999998</v>
      </c>
      <c r="F38"/>
    </row>
    <row r="39" spans="2:6" hidden="1" x14ac:dyDescent="0.25">
      <c r="B39" s="48" t="s">
        <v>173</v>
      </c>
      <c r="C39" s="48" t="s">
        <v>139</v>
      </c>
      <c r="D39" s="80">
        <v>0.95399999999999996</v>
      </c>
      <c r="F39"/>
    </row>
    <row r="40" spans="2:6" hidden="1" x14ac:dyDescent="0.25">
      <c r="B40" s="48" t="s">
        <v>174</v>
      </c>
      <c r="C40" s="49" t="s">
        <v>137</v>
      </c>
      <c r="D40" s="80">
        <v>1.0169999999999999</v>
      </c>
      <c r="F40"/>
    </row>
    <row r="41" spans="2:6" hidden="1" x14ac:dyDescent="0.25">
      <c r="B41" s="48" t="s">
        <v>175</v>
      </c>
      <c r="C41" s="49" t="s">
        <v>135</v>
      </c>
      <c r="D41" s="80">
        <v>0.97099999999999997</v>
      </c>
      <c r="F41"/>
    </row>
    <row r="42" spans="2:6" hidden="1" x14ac:dyDescent="0.25">
      <c r="B42" s="48" t="s">
        <v>176</v>
      </c>
      <c r="C42" s="49" t="s">
        <v>144</v>
      </c>
      <c r="D42" s="80">
        <v>0.97799999999999998</v>
      </c>
      <c r="F42"/>
    </row>
    <row r="43" spans="2:6" hidden="1" x14ac:dyDescent="0.25">
      <c r="B43" s="48" t="s">
        <v>177</v>
      </c>
      <c r="C43" s="49" t="s">
        <v>135</v>
      </c>
      <c r="D43" s="80">
        <v>0.97099999999999997</v>
      </c>
      <c r="F43"/>
    </row>
    <row r="44" spans="2:6" hidden="1" x14ac:dyDescent="0.25">
      <c r="B44" s="48" t="s">
        <v>178</v>
      </c>
      <c r="C44" s="49" t="s">
        <v>144</v>
      </c>
      <c r="D44" s="80">
        <v>0.97799999999999998</v>
      </c>
      <c r="F44"/>
    </row>
    <row r="45" spans="2:6" hidden="1" x14ac:dyDescent="0.25">
      <c r="B45" s="48" t="s">
        <v>179</v>
      </c>
      <c r="C45" s="48" t="s">
        <v>139</v>
      </c>
      <c r="D45" s="80">
        <v>0.95399999999999996</v>
      </c>
      <c r="F45"/>
    </row>
    <row r="46" spans="2:6" hidden="1" x14ac:dyDescent="0.25">
      <c r="B46" s="48" t="s">
        <v>180</v>
      </c>
      <c r="C46" s="49" t="s">
        <v>135</v>
      </c>
      <c r="D46" s="80">
        <v>0.97099999999999997</v>
      </c>
      <c r="F46"/>
    </row>
    <row r="47" spans="2:6" hidden="1" x14ac:dyDescent="0.25">
      <c r="B47" s="48" t="s">
        <v>181</v>
      </c>
      <c r="C47" s="49" t="s">
        <v>144</v>
      </c>
      <c r="D47" s="80">
        <v>0.97799999999999998</v>
      </c>
      <c r="F47"/>
    </row>
    <row r="48" spans="2:6" hidden="1" x14ac:dyDescent="0.25">
      <c r="B48" s="48" t="s">
        <v>182</v>
      </c>
      <c r="C48" s="49" t="s">
        <v>135</v>
      </c>
      <c r="D48" s="80">
        <v>0.97099999999999997</v>
      </c>
      <c r="F48"/>
    </row>
    <row r="49" spans="2:6" hidden="1" x14ac:dyDescent="0.25">
      <c r="B49" s="48" t="s">
        <v>183</v>
      </c>
      <c r="C49" s="48" t="s">
        <v>139</v>
      </c>
      <c r="D49" s="80">
        <v>0.95399999999999996</v>
      </c>
      <c r="F49"/>
    </row>
    <row r="50" spans="2:6" hidden="1" x14ac:dyDescent="0.25">
      <c r="B50" s="48" t="s">
        <v>184</v>
      </c>
      <c r="C50" s="49" t="s">
        <v>137</v>
      </c>
      <c r="D50" s="80">
        <v>1.0169999999999999</v>
      </c>
      <c r="F50"/>
    </row>
    <row r="51" spans="2:6" hidden="1" x14ac:dyDescent="0.25">
      <c r="B51" s="48" t="s">
        <v>185</v>
      </c>
      <c r="C51" s="49" t="s">
        <v>144</v>
      </c>
      <c r="D51" s="80">
        <v>0.97799999999999998</v>
      </c>
      <c r="F51"/>
    </row>
    <row r="52" spans="2:6" hidden="1" x14ac:dyDescent="0.25">
      <c r="B52" s="48" t="s">
        <v>186</v>
      </c>
      <c r="C52" s="49" t="s">
        <v>144</v>
      </c>
      <c r="D52" s="80">
        <v>0.97799999999999998</v>
      </c>
      <c r="F52"/>
    </row>
    <row r="53" spans="2:6" hidden="1" x14ac:dyDescent="0.25">
      <c r="B53" s="48" t="s">
        <v>187</v>
      </c>
      <c r="C53" s="49" t="s">
        <v>144</v>
      </c>
      <c r="D53" s="80">
        <v>0.97799999999999998</v>
      </c>
      <c r="F53"/>
    </row>
    <row r="54" spans="2:6" hidden="1" x14ac:dyDescent="0.25">
      <c r="B54" s="48" t="s">
        <v>188</v>
      </c>
      <c r="C54" s="48" t="s">
        <v>139</v>
      </c>
      <c r="D54" s="80">
        <v>0.95399999999999996</v>
      </c>
      <c r="F54"/>
    </row>
    <row r="55" spans="2:6" hidden="1" x14ac:dyDescent="0.25">
      <c r="B55" s="48" t="s">
        <v>189</v>
      </c>
      <c r="C55" s="48" t="s">
        <v>139</v>
      </c>
      <c r="D55" s="80">
        <v>0.95399999999999996</v>
      </c>
      <c r="F55"/>
    </row>
    <row r="56" spans="2:6" hidden="1" x14ac:dyDescent="0.25">
      <c r="B56" s="48" t="s">
        <v>190</v>
      </c>
      <c r="C56" s="49" t="s">
        <v>148</v>
      </c>
      <c r="D56" s="80">
        <v>1.01</v>
      </c>
      <c r="F56"/>
    </row>
    <row r="57" spans="2:6" hidden="1" x14ac:dyDescent="0.25">
      <c r="B57" s="48" t="s">
        <v>191</v>
      </c>
      <c r="C57" s="49" t="s">
        <v>144</v>
      </c>
      <c r="D57" s="80">
        <v>0.97799999999999998</v>
      </c>
      <c r="F57"/>
    </row>
    <row r="58" spans="2:6" hidden="1" x14ac:dyDescent="0.25">
      <c r="B58" s="48" t="s">
        <v>192</v>
      </c>
      <c r="C58" s="49" t="s">
        <v>137</v>
      </c>
      <c r="D58" s="80">
        <v>1.0169999999999999</v>
      </c>
      <c r="F58"/>
    </row>
    <row r="59" spans="2:6" hidden="1" x14ac:dyDescent="0.25">
      <c r="B59" s="48" t="s">
        <v>193</v>
      </c>
      <c r="C59" s="48" t="s">
        <v>139</v>
      </c>
      <c r="D59" s="80">
        <v>0.95399999999999996</v>
      </c>
      <c r="F59"/>
    </row>
    <row r="60" spans="2:6" hidden="1" x14ac:dyDescent="0.25">
      <c r="B60" s="48" t="s">
        <v>194</v>
      </c>
      <c r="C60" s="49" t="s">
        <v>148</v>
      </c>
      <c r="D60" s="80">
        <v>1.01</v>
      </c>
      <c r="F60"/>
    </row>
    <row r="61" spans="2:6" hidden="1" x14ac:dyDescent="0.25">
      <c r="B61" s="48" t="s">
        <v>195</v>
      </c>
      <c r="C61" s="49" t="s">
        <v>144</v>
      </c>
      <c r="D61" s="80">
        <v>0.97799999999999998</v>
      </c>
      <c r="F61"/>
    </row>
    <row r="62" spans="2:6" hidden="1" x14ac:dyDescent="0.25">
      <c r="B62" s="48" t="s">
        <v>196</v>
      </c>
      <c r="C62" s="49" t="s">
        <v>146</v>
      </c>
      <c r="D62" s="80">
        <v>1.014</v>
      </c>
      <c r="F62"/>
    </row>
    <row r="63" spans="2:6" hidden="1" x14ac:dyDescent="0.25">
      <c r="B63" s="48" t="s">
        <v>197</v>
      </c>
      <c r="C63" s="49" t="s">
        <v>144</v>
      </c>
      <c r="D63" s="80">
        <v>0.97799999999999998</v>
      </c>
      <c r="F63"/>
    </row>
    <row r="64" spans="2:6" hidden="1" x14ac:dyDescent="0.25">
      <c r="B64" s="48" t="s">
        <v>198</v>
      </c>
      <c r="C64" s="48" t="s">
        <v>139</v>
      </c>
      <c r="D64" s="80">
        <v>0.95399999999999996</v>
      </c>
      <c r="F64"/>
    </row>
    <row r="65" spans="2:6" hidden="1" x14ac:dyDescent="0.25">
      <c r="B65" s="48" t="s">
        <v>199</v>
      </c>
      <c r="C65" s="49" t="s">
        <v>163</v>
      </c>
      <c r="D65" s="80">
        <v>1.006</v>
      </c>
      <c r="F65"/>
    </row>
    <row r="66" spans="2:6" hidden="1" x14ac:dyDescent="0.25">
      <c r="B66" s="48" t="s">
        <v>200</v>
      </c>
      <c r="C66" s="48" t="s">
        <v>139</v>
      </c>
      <c r="D66" s="80">
        <v>0.95399999999999996</v>
      </c>
      <c r="F66"/>
    </row>
    <row r="67" spans="2:6" hidden="1" x14ac:dyDescent="0.25">
      <c r="B67" s="48" t="s">
        <v>201</v>
      </c>
      <c r="C67" s="48" t="s">
        <v>139</v>
      </c>
      <c r="D67" s="80">
        <v>0.95399999999999996</v>
      </c>
      <c r="F67"/>
    </row>
    <row r="68" spans="2:6" hidden="1" x14ac:dyDescent="0.25">
      <c r="B68" s="48" t="s">
        <v>202</v>
      </c>
      <c r="C68" s="49" t="s">
        <v>135</v>
      </c>
      <c r="D68" s="80">
        <v>0.97099999999999997</v>
      </c>
      <c r="F68"/>
    </row>
    <row r="69" spans="2:6" hidden="1" x14ac:dyDescent="0.25">
      <c r="B69" s="48" t="s">
        <v>203</v>
      </c>
      <c r="C69" s="49" t="s">
        <v>144</v>
      </c>
      <c r="D69" s="80">
        <v>0.97799999999999998</v>
      </c>
      <c r="F69"/>
    </row>
    <row r="70" spans="2:6" hidden="1" x14ac:dyDescent="0.25">
      <c r="B70" s="48" t="s">
        <v>204</v>
      </c>
      <c r="C70" s="49" t="s">
        <v>205</v>
      </c>
      <c r="D70" s="80">
        <v>1.026</v>
      </c>
      <c r="F70"/>
    </row>
    <row r="71" spans="2:6" hidden="1" x14ac:dyDescent="0.25">
      <c r="B71" s="48" t="s">
        <v>206</v>
      </c>
      <c r="C71" s="48" t="s">
        <v>139</v>
      </c>
      <c r="D71" s="80">
        <v>0.95399999999999996</v>
      </c>
      <c r="F71"/>
    </row>
    <row r="72" spans="2:6" hidden="1" x14ac:dyDescent="0.25">
      <c r="B72" s="48" t="s">
        <v>207</v>
      </c>
      <c r="C72" s="48" t="s">
        <v>137</v>
      </c>
      <c r="D72" s="80">
        <v>1.0169999999999999</v>
      </c>
      <c r="F72"/>
    </row>
    <row r="73" spans="2:6" hidden="1" x14ac:dyDescent="0.25">
      <c r="B73" s="48" t="s">
        <v>208</v>
      </c>
      <c r="C73" s="48" t="s">
        <v>139</v>
      </c>
      <c r="D73" s="80">
        <v>0.95399999999999996</v>
      </c>
      <c r="F73"/>
    </row>
    <row r="74" spans="2:6" hidden="1" x14ac:dyDescent="0.25">
      <c r="B74" s="48" t="s">
        <v>209</v>
      </c>
      <c r="C74" s="49" t="s">
        <v>144</v>
      </c>
      <c r="D74" s="80">
        <v>0.97799999999999998</v>
      </c>
      <c r="F74"/>
    </row>
    <row r="75" spans="2:6" hidden="1" x14ac:dyDescent="0.25">
      <c r="B75" s="48" t="s">
        <v>210</v>
      </c>
      <c r="C75" s="49" t="s">
        <v>144</v>
      </c>
      <c r="D75" s="80">
        <v>0.97799999999999998</v>
      </c>
      <c r="F75"/>
    </row>
    <row r="76" spans="2:6" hidden="1" x14ac:dyDescent="0.25">
      <c r="B76" s="48" t="s">
        <v>211</v>
      </c>
      <c r="C76" s="49" t="s">
        <v>148</v>
      </c>
      <c r="D76" s="80">
        <v>1.01</v>
      </c>
      <c r="F76"/>
    </row>
    <row r="77" spans="2:6" hidden="1" x14ac:dyDescent="0.25">
      <c r="B77" s="48" t="s">
        <v>212</v>
      </c>
      <c r="C77" s="49" t="s">
        <v>144</v>
      </c>
      <c r="D77" s="80">
        <v>0.97799999999999998</v>
      </c>
      <c r="F77"/>
    </row>
    <row r="78" spans="2:6" hidden="1" x14ac:dyDescent="0.25">
      <c r="B78" s="48" t="s">
        <v>213</v>
      </c>
      <c r="C78" s="48" t="s">
        <v>139</v>
      </c>
      <c r="D78" s="80">
        <v>0.95399999999999996</v>
      </c>
      <c r="F78"/>
    </row>
    <row r="79" spans="2:6" hidden="1" x14ac:dyDescent="0.25">
      <c r="B79" s="48" t="s">
        <v>214</v>
      </c>
      <c r="C79" s="49" t="s">
        <v>150</v>
      </c>
      <c r="D79" s="80">
        <v>0.97699999999999998</v>
      </c>
      <c r="F79"/>
    </row>
    <row r="80" spans="2:6" hidden="1" x14ac:dyDescent="0.25">
      <c r="B80" s="48" t="s">
        <v>215</v>
      </c>
      <c r="C80" s="48" t="s">
        <v>137</v>
      </c>
      <c r="D80" s="80">
        <v>1.0169999999999999</v>
      </c>
      <c r="F80"/>
    </row>
    <row r="81" spans="2:6" hidden="1" x14ac:dyDescent="0.25">
      <c r="B81" s="48" t="s">
        <v>216</v>
      </c>
      <c r="C81" s="49" t="s">
        <v>137</v>
      </c>
      <c r="D81" s="80">
        <v>1.0169999999999999</v>
      </c>
      <c r="F81"/>
    </row>
    <row r="82" spans="2:6" hidden="1" x14ac:dyDescent="0.25">
      <c r="B82" s="48" t="s">
        <v>217</v>
      </c>
      <c r="C82" s="49" t="s">
        <v>137</v>
      </c>
      <c r="D82" s="80">
        <v>1.0169999999999999</v>
      </c>
      <c r="F82"/>
    </row>
    <row r="83" spans="2:6" hidden="1" x14ac:dyDescent="0.25">
      <c r="B83" s="48" t="s">
        <v>218</v>
      </c>
      <c r="C83" s="49" t="s">
        <v>142</v>
      </c>
      <c r="D83" s="80">
        <v>0.996</v>
      </c>
      <c r="F83"/>
    </row>
    <row r="84" spans="2:6" hidden="1" x14ac:dyDescent="0.25">
      <c r="B84" s="48" t="s">
        <v>219</v>
      </c>
      <c r="C84" s="49" t="s">
        <v>148</v>
      </c>
      <c r="D84" s="80">
        <v>1.01</v>
      </c>
      <c r="F84"/>
    </row>
    <row r="85" spans="2:6" hidden="1" x14ac:dyDescent="0.25">
      <c r="B85" s="48" t="s">
        <v>220</v>
      </c>
      <c r="C85" s="48" t="s">
        <v>139</v>
      </c>
      <c r="D85" s="80">
        <v>0.95399999999999996</v>
      </c>
      <c r="F85"/>
    </row>
    <row r="86" spans="2:6" hidden="1" x14ac:dyDescent="0.25">
      <c r="B86" s="48" t="s">
        <v>221</v>
      </c>
      <c r="C86" s="49" t="s">
        <v>144</v>
      </c>
      <c r="D86" s="80">
        <v>0.97799999999999998</v>
      </c>
      <c r="F86"/>
    </row>
    <row r="87" spans="2:6" hidden="1" x14ac:dyDescent="0.25">
      <c r="B87" s="48" t="s">
        <v>222</v>
      </c>
      <c r="C87" s="48" t="s">
        <v>139</v>
      </c>
      <c r="D87" s="80">
        <v>0.95399999999999996</v>
      </c>
      <c r="F87"/>
    </row>
    <row r="88" spans="2:6" hidden="1" x14ac:dyDescent="0.25">
      <c r="B88" s="48" t="s">
        <v>223</v>
      </c>
      <c r="C88" s="48" t="s">
        <v>139</v>
      </c>
      <c r="D88" s="80">
        <v>0.95399999999999996</v>
      </c>
      <c r="F88"/>
    </row>
    <row r="89" spans="2:6" hidden="1" x14ac:dyDescent="0.25">
      <c r="B89" s="48" t="s">
        <v>224</v>
      </c>
      <c r="C89" s="49" t="s">
        <v>163</v>
      </c>
      <c r="D89" s="80">
        <v>1.006</v>
      </c>
      <c r="F89"/>
    </row>
    <row r="90" spans="2:6" hidden="1" x14ac:dyDescent="0.25">
      <c r="B90" s="48" t="s">
        <v>225</v>
      </c>
      <c r="C90" s="48" t="s">
        <v>139</v>
      </c>
      <c r="D90" s="80">
        <v>0.95399999999999996</v>
      </c>
      <c r="F90"/>
    </row>
    <row r="91" spans="2:6" hidden="1" x14ac:dyDescent="0.25">
      <c r="B91" s="48" t="s">
        <v>226</v>
      </c>
      <c r="C91" s="49" t="s">
        <v>148</v>
      </c>
      <c r="D91" s="80">
        <v>1.01</v>
      </c>
      <c r="F91"/>
    </row>
    <row r="92" spans="2:6" hidden="1" x14ac:dyDescent="0.25">
      <c r="B92" s="48" t="s">
        <v>227</v>
      </c>
      <c r="C92" s="48" t="s">
        <v>137</v>
      </c>
      <c r="D92" s="80">
        <v>1.0169999999999999</v>
      </c>
      <c r="F92"/>
    </row>
    <row r="93" spans="2:6" hidden="1" x14ac:dyDescent="0.25">
      <c r="B93" s="48" t="s">
        <v>228</v>
      </c>
      <c r="C93" s="49" t="s">
        <v>148</v>
      </c>
      <c r="D93" s="80">
        <v>1.01</v>
      </c>
      <c r="F93"/>
    </row>
    <row r="94" spans="2:6" hidden="1" x14ac:dyDescent="0.25">
      <c r="B94" s="48" t="s">
        <v>229</v>
      </c>
      <c r="C94" s="48" t="s">
        <v>139</v>
      </c>
      <c r="D94" s="80">
        <v>0.95399999999999996</v>
      </c>
      <c r="F94"/>
    </row>
    <row r="95" spans="2:6" hidden="1" x14ac:dyDescent="0.25">
      <c r="B95" s="48" t="s">
        <v>230</v>
      </c>
      <c r="C95" s="49" t="s">
        <v>148</v>
      </c>
      <c r="D95" s="80">
        <v>1.01</v>
      </c>
      <c r="F95"/>
    </row>
    <row r="96" spans="2:6" hidden="1" x14ac:dyDescent="0.25">
      <c r="B96" s="48" t="s">
        <v>231</v>
      </c>
      <c r="C96" s="49" t="s">
        <v>137</v>
      </c>
      <c r="D96" s="80">
        <v>1.0169999999999999</v>
      </c>
      <c r="F96"/>
    </row>
    <row r="97" spans="2:6" hidden="1" x14ac:dyDescent="0.25">
      <c r="B97" s="60" t="s">
        <v>232</v>
      </c>
      <c r="C97" s="61" t="s">
        <v>144</v>
      </c>
      <c r="D97" s="81">
        <v>0.97799999999999998</v>
      </c>
      <c r="F97"/>
    </row>
    <row r="98" spans="2:6" hidden="1" x14ac:dyDescent="0.25">
      <c r="B98" s="62" t="s">
        <v>236</v>
      </c>
      <c r="C98" s="62" t="s">
        <v>139</v>
      </c>
      <c r="D98" s="82">
        <v>0.95399999999999996</v>
      </c>
    </row>
    <row r="99" spans="2:6" hidden="1" x14ac:dyDescent="0.25">
      <c r="B99" s="62" t="s">
        <v>237</v>
      </c>
      <c r="C99" s="62" t="s">
        <v>139</v>
      </c>
      <c r="D99" s="82">
        <v>0.95399999999999996</v>
      </c>
    </row>
    <row r="100" spans="2:6" hidden="1" x14ac:dyDescent="0.25">
      <c r="B100" s="62" t="s">
        <v>238</v>
      </c>
      <c r="C100" s="62" t="s">
        <v>144</v>
      </c>
      <c r="D100" s="82">
        <v>0.97799999999999998</v>
      </c>
    </row>
    <row r="101" spans="2:6" hidden="1" x14ac:dyDescent="0.25">
      <c r="B101" s="62" t="s">
        <v>239</v>
      </c>
      <c r="C101" s="62" t="s">
        <v>137</v>
      </c>
      <c r="D101" s="82">
        <v>1.0169999999999999</v>
      </c>
    </row>
    <row r="102" spans="2:6" hidden="1" x14ac:dyDescent="0.25">
      <c r="B102" s="62" t="s">
        <v>240</v>
      </c>
      <c r="C102" s="62" t="s">
        <v>144</v>
      </c>
      <c r="D102" s="82">
        <v>0.97799999999999998</v>
      </c>
    </row>
    <row r="103" spans="2:6" hidden="1" x14ac:dyDescent="0.25">
      <c r="B103" s="62" t="s">
        <v>241</v>
      </c>
      <c r="C103" s="62" t="s">
        <v>137</v>
      </c>
      <c r="D103" s="82">
        <v>1.0169999999999999</v>
      </c>
    </row>
    <row r="104" spans="2:6" hidden="1" x14ac:dyDescent="0.25">
      <c r="B104" s="62" t="s">
        <v>242</v>
      </c>
      <c r="C104" s="62" t="s">
        <v>135</v>
      </c>
      <c r="D104" s="82">
        <v>0.97099999999999997</v>
      </c>
    </row>
    <row r="105" spans="2:6" hidden="1" x14ac:dyDescent="0.25">
      <c r="B105" s="62" t="s">
        <v>243</v>
      </c>
      <c r="C105" s="62" t="s">
        <v>150</v>
      </c>
      <c r="D105" s="82">
        <v>0.97699999999999998</v>
      </c>
    </row>
    <row r="106" spans="2:6" hidden="1" x14ac:dyDescent="0.25">
      <c r="B106" s="62" t="s">
        <v>244</v>
      </c>
      <c r="C106" s="62" t="s">
        <v>139</v>
      </c>
      <c r="D106" s="83">
        <v>0.95399999999999996</v>
      </c>
    </row>
    <row r="107" spans="2:6" hidden="1" x14ac:dyDescent="0.25">
      <c r="B107" s="62" t="s">
        <v>245</v>
      </c>
      <c r="C107" s="62" t="s">
        <v>135</v>
      </c>
      <c r="D107" s="82">
        <v>0.97099999999999997</v>
      </c>
    </row>
    <row r="108" spans="2:6" hidden="1" x14ac:dyDescent="0.25">
      <c r="B108" s="62" t="s">
        <v>246</v>
      </c>
      <c r="C108" s="62" t="s">
        <v>148</v>
      </c>
      <c r="D108" s="82">
        <v>1.01</v>
      </c>
    </row>
  </sheetData>
  <sheetProtection algorithmName="SHA-512" hashValue="fMCwnuelq16mEgnFc0tUIa4kPukCIh5d+5HvVH5nd8NtHxVMmYXU3llihil0zFdI7lASAOQvK846ivmq3TEdUQ==" saltValue="zeNE0JGv14kVMxBjgDJKog==" spinCount="100000" sheet="1" objects="1" scenarios="1"/>
  <mergeCells count="2">
    <mergeCell ref="B4:D4"/>
    <mergeCell ref="B5:D5"/>
  </mergeCells>
  <dataValidations count="2">
    <dataValidation type="list" allowBlank="1" showInputMessage="1" showErrorMessage="1" prompt="Select the County of Residence to determine the Regional Variance Factor for this service." sqref="B65363:D65363" xr:uid="{00000000-0002-0000-0100-000000000000}">
      <formula1>$B$10:$B$97</formula1>
    </dataValidation>
    <dataValidation type="list" allowBlank="1" showInputMessage="1" showErrorMessage="1" prompt="Select the County of Residence to determine the Regional Variance Factor for this service." sqref="B4:D4" xr:uid="{00000000-0002-0000-0100-000001000000}">
      <formula1>$B$10:$B$108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1"/>
  <sheetViews>
    <sheetView zoomScaleNormal="100" workbookViewId="0">
      <selection activeCell="A10" sqref="A10"/>
    </sheetView>
  </sheetViews>
  <sheetFormatPr defaultColWidth="9.140625" defaultRowHeight="15" x14ac:dyDescent="0.25"/>
  <cols>
    <col min="1" max="1" width="37.7109375" style="3" bestFit="1" customWidth="1"/>
    <col min="2" max="2" width="16.85546875" style="3" customWidth="1"/>
    <col min="3" max="3" width="10.5703125" style="6" bestFit="1" customWidth="1"/>
    <col min="4" max="4" width="24.7109375" style="6" hidden="1" customWidth="1"/>
    <col min="5" max="5" width="10.5703125" style="6" bestFit="1" customWidth="1"/>
    <col min="6" max="16384" width="9.140625" style="3"/>
  </cols>
  <sheetData>
    <row r="1" spans="1:4" customFormat="1" ht="15.75" x14ac:dyDescent="0.25">
      <c r="A1" s="21" t="s">
        <v>235</v>
      </c>
    </row>
    <row r="2" spans="1:4" customFormat="1" x14ac:dyDescent="0.25"/>
    <row r="3" spans="1:4" customFormat="1" x14ac:dyDescent="0.25">
      <c r="A3" s="1" t="s">
        <v>89</v>
      </c>
    </row>
    <row r="4" spans="1:4" customFormat="1" x14ac:dyDescent="0.25">
      <c r="A4" s="22" t="s">
        <v>93</v>
      </c>
      <c r="B4" s="23">
        <f>'Direct Staffing'!B95:E95</f>
        <v>0</v>
      </c>
    </row>
    <row r="5" spans="1:4" customFormat="1" x14ac:dyDescent="0.25"/>
    <row r="6" spans="1:4" customFormat="1" x14ac:dyDescent="0.25">
      <c r="A6" s="1" t="s">
        <v>90</v>
      </c>
    </row>
    <row r="7" spans="1:4" customFormat="1" x14ac:dyDescent="0.25">
      <c r="A7" s="22" t="s">
        <v>94</v>
      </c>
      <c r="B7" s="24">
        <f>'Direct Staffing'!B96</f>
        <v>0</v>
      </c>
    </row>
    <row r="8" spans="1:4" customFormat="1" x14ac:dyDescent="0.25">
      <c r="A8" s="2"/>
      <c r="B8" s="25"/>
    </row>
    <row r="9" spans="1:4" x14ac:dyDescent="0.25">
      <c r="A9" s="13" t="s">
        <v>75</v>
      </c>
      <c r="B9" s="27">
        <v>0.15</v>
      </c>
    </row>
    <row r="10" spans="1:4" x14ac:dyDescent="0.25">
      <c r="A10" s="26" t="s">
        <v>91</v>
      </c>
      <c r="B10" s="28">
        <f>'Direct Staffing'!H92-B4</f>
        <v>0</v>
      </c>
    </row>
    <row r="11" spans="1:4" x14ac:dyDescent="0.25">
      <c r="A11" s="50"/>
      <c r="B11" s="51"/>
    </row>
    <row r="12" spans="1:4" x14ac:dyDescent="0.25">
      <c r="A12" s="29" t="s">
        <v>233</v>
      </c>
    </row>
    <row r="13" spans="1:4" x14ac:dyDescent="0.25">
      <c r="A13" s="30" t="s">
        <v>234</v>
      </c>
      <c r="B13" s="57" t="str">
        <f>'Regional Variance Factor'!B7</f>
        <v>-</v>
      </c>
      <c r="D13" s="58" t="str">
        <f>IF((B13&lt;&gt;"-"),(B13*(B4+B10)),"Select County")</f>
        <v>Select County</v>
      </c>
    </row>
    <row r="15" spans="1:4" x14ac:dyDescent="0.25">
      <c r="A15" s="29" t="s">
        <v>92</v>
      </c>
    </row>
    <row r="16" spans="1:4" x14ac:dyDescent="0.25">
      <c r="A16" s="30" t="s">
        <v>95</v>
      </c>
      <c r="B16" s="63" t="str">
        <f>D16</f>
        <v>Select County</v>
      </c>
      <c r="D16" s="58" t="str">
        <f>IF((B13&lt;&gt;"-"),(D13),"Select County")</f>
        <v>Select County</v>
      </c>
    </row>
    <row r="17" spans="1:5" ht="13.15" customHeight="1" x14ac:dyDescent="0.25"/>
    <row r="18" spans="1:5" s="69" customFormat="1" hidden="1" x14ac:dyDescent="0.25">
      <c r="A18" s="66" t="s">
        <v>96</v>
      </c>
      <c r="B18" s="67">
        <v>1</v>
      </c>
      <c r="C18" s="68"/>
      <c r="D18" s="68"/>
      <c r="E18" s="68"/>
    </row>
    <row r="19" spans="1:5" s="69" customFormat="1" hidden="1" x14ac:dyDescent="0.25">
      <c r="A19" s="70" t="s">
        <v>97</v>
      </c>
      <c r="B19" s="71" t="str">
        <f>IF((B13&lt;&gt;"-"),B22-B16,"-")</f>
        <v>-</v>
      </c>
      <c r="C19" s="68"/>
      <c r="D19" s="68"/>
      <c r="E19" s="68"/>
    </row>
    <row r="20" spans="1:5" s="69" customFormat="1" hidden="1" x14ac:dyDescent="0.25">
      <c r="C20" s="68"/>
      <c r="D20" s="68"/>
      <c r="E20" s="68"/>
    </row>
    <row r="21" spans="1:5" x14ac:dyDescent="0.25">
      <c r="A21" s="13" t="s">
        <v>249</v>
      </c>
    </row>
    <row r="22" spans="1:5" x14ac:dyDescent="0.25">
      <c r="A22" s="4" t="s">
        <v>109</v>
      </c>
      <c r="B22" s="63" t="str">
        <f>IF((B13&lt;&gt;"-"),ROUND(B16*B18,5),"Select County")</f>
        <v>Select County</v>
      </c>
    </row>
    <row r="24" spans="1:5" hidden="1" x14ac:dyDescent="0.25">
      <c r="A24" s="13" t="s">
        <v>110</v>
      </c>
      <c r="B24" s="5">
        <v>0.01</v>
      </c>
    </row>
    <row r="25" spans="1:5" hidden="1" x14ac:dyDescent="0.25">
      <c r="A25" s="30" t="s">
        <v>111</v>
      </c>
      <c r="B25" s="59" t="str">
        <f>IF((B13&lt;&gt;"-"),B24*B22,"-")</f>
        <v>-</v>
      </c>
    </row>
    <row r="26" spans="1:5" hidden="1" x14ac:dyDescent="0.25"/>
    <row r="27" spans="1:5" hidden="1" x14ac:dyDescent="0.25">
      <c r="A27" s="13" t="s">
        <v>115</v>
      </c>
    </row>
    <row r="28" spans="1:5" hidden="1" x14ac:dyDescent="0.25">
      <c r="A28" s="4" t="s">
        <v>112</v>
      </c>
      <c r="B28" s="59" t="str">
        <f>IF((B13&lt;&gt;"-"),ROUND(B22+B25,5),"-")</f>
        <v>-</v>
      </c>
    </row>
    <row r="29" spans="1:5" hidden="1" x14ac:dyDescent="0.25"/>
    <row r="30" spans="1:5" hidden="1" x14ac:dyDescent="0.25">
      <c r="A30" s="13" t="s">
        <v>116</v>
      </c>
      <c r="B30" s="5">
        <v>0.05</v>
      </c>
    </row>
    <row r="31" spans="1:5" hidden="1" x14ac:dyDescent="0.25">
      <c r="A31" s="30" t="s">
        <v>111</v>
      </c>
      <c r="B31" s="59" t="str">
        <f>IF((B13&lt;&gt;"-"),B30*B28,"-")</f>
        <v>-</v>
      </c>
    </row>
    <row r="32" spans="1:5" hidden="1" x14ac:dyDescent="0.25"/>
    <row r="33" spans="1:2" hidden="1" x14ac:dyDescent="0.25">
      <c r="A33" s="13" t="s">
        <v>117</v>
      </c>
    </row>
    <row r="34" spans="1:2" hidden="1" x14ac:dyDescent="0.25">
      <c r="A34" s="4" t="s">
        <v>112</v>
      </c>
      <c r="B34" s="59" t="str">
        <f>IF((B13&lt;&gt;"-"),ROUND(B28+B31,5),"-")</f>
        <v>-</v>
      </c>
    </row>
    <row r="35" spans="1:2" hidden="1" x14ac:dyDescent="0.25"/>
    <row r="36" spans="1:2" hidden="1" x14ac:dyDescent="0.25">
      <c r="A36" s="13" t="s">
        <v>123</v>
      </c>
      <c r="B36" s="5">
        <v>0.01</v>
      </c>
    </row>
    <row r="37" spans="1:2" hidden="1" x14ac:dyDescent="0.25">
      <c r="A37" s="30" t="s">
        <v>111</v>
      </c>
      <c r="B37" s="59" t="str">
        <f>IF((B13&lt;&gt;"-"),B36*B34,"-")</f>
        <v>-</v>
      </c>
    </row>
    <row r="38" spans="1:2" hidden="1" x14ac:dyDescent="0.25"/>
    <row r="39" spans="1:2" hidden="1" x14ac:dyDescent="0.25">
      <c r="A39" s="13" t="s">
        <v>124</v>
      </c>
    </row>
    <row r="40" spans="1:2" hidden="1" x14ac:dyDescent="0.25">
      <c r="A40" s="4" t="s">
        <v>112</v>
      </c>
      <c r="B40" s="28" t="str">
        <f>IF((B13&lt;&gt;"-"),B34+B37,"-")</f>
        <v>-</v>
      </c>
    </row>
    <row r="41" spans="1:2" hidden="1" x14ac:dyDescent="0.25"/>
  </sheetData>
  <sheetProtection algorithmName="SHA-512" hashValue="nDJiZTPUI/rnBVUghwMttrsofY5JAjUOXlNJu9QOVz2pRh73aL0/J47yU0G6jq5JKH5jePQALnUeGUrTHeo2Rg==" saltValue="3jjAa4WcvCPAQcGDmNKDnw==" spinCount="100000" sheet="1" objects="1" scenarios="1"/>
  <dataValidations xWindow="418" yWindow="412" count="11">
    <dataValidation allowBlank="1" showInputMessage="1" showErrorMessage="1" prompt="Direct Staffing Rate formula is equal to Total Rate from Direct Staffing sheet" sqref="B4" xr:uid="{00000000-0002-0000-0200-000000000000}"/>
    <dataValidation allowBlank="1" showInputMessage="1" showErrorMessage="1" prompt="Number of Eligible Units formula is equal to Eligible Units from Direct Staffing sheet" sqref="B7" xr:uid="{00000000-0002-0000-0200-000001000000}"/>
    <dataValidation allowBlank="1" showInputMessage="1" showErrorMessage="1" prompt="Disability Factor" sqref="B9" xr:uid="{00000000-0002-0000-0200-000002000000}"/>
    <dataValidation allowBlank="1" showInputMessage="1" showErrorMessage="1" prompt="Disability Factor Amount is equal to rate for eligible units times Disability Factor" sqref="B10:B11" xr:uid="{00000000-0002-0000-0200-000003000000}"/>
    <dataValidation allowBlank="1" showInputMessage="1" showErrorMessage="1" prompt="Unit Rate Amount formula is equal to Direct Staffing Rate plus Disability Factor Amount" sqref="B16 B13" xr:uid="{00000000-0002-0000-0200-000004000000}"/>
    <dataValidation allowBlank="1" showInputMessage="1" showErrorMessage="1" prompt="Budget Neutrality Factor" sqref="B18" xr:uid="{00000000-0002-0000-0200-000005000000}"/>
    <dataValidation allowBlank="1" showInputMessage="1" showErrorMessage="1" prompt="Unit Budget Neutrality formula is Total Unit Rate minus Unit Rate Amount" sqref="B19" xr:uid="{00000000-0002-0000-0200-000006000000}"/>
    <dataValidation allowBlank="1" showInputMessage="1" showErrorMessage="1" prompt="Post COLA Rate formula is Original Total Rate plus Cost of Living Adjustment" sqref="B28 B34 B40" xr:uid="{00000000-0002-0000-0200-000007000000}"/>
    <dataValidation allowBlank="1" showInputMessage="1" showErrorMessage="1" prompt="Original Total Unit Rate formula is Unit Rate Amount times Budget Neutrality Factor" sqref="B22" xr:uid="{00000000-0002-0000-0200-000008000000}"/>
    <dataValidation allowBlank="1" showInputMessage="1" showErrorMessage="1" prompt="Cost of Living Adjustment formula is Original Total Unit Rate multiplied by COLA" sqref="B37 B25 B31" xr:uid="{00000000-0002-0000-0200-000009000000}"/>
    <dataValidation allowBlank="1" showInputMessage="1" showErrorMessage="1" prompt="4/1/2014 COLA" sqref="B24 B30 B36" xr:uid="{00000000-0002-0000-0200-00000A000000}"/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9"/>
  <sheetViews>
    <sheetView workbookViewId="0">
      <selection activeCell="A4" sqref="A4:XFD19"/>
    </sheetView>
  </sheetViews>
  <sheetFormatPr defaultRowHeight="15" x14ac:dyDescent="0.25"/>
  <cols>
    <col min="1" max="1" width="14.140625" style="64" customWidth="1"/>
    <col min="2" max="2" width="40.140625" style="39" customWidth="1"/>
    <col min="3" max="3" width="20.5703125" customWidth="1"/>
  </cols>
  <sheetData>
    <row r="2" spans="1:3" ht="19.5" customHeight="1" x14ac:dyDescent="0.25"/>
    <row r="4" spans="1:3" s="69" customFormat="1" hidden="1" x14ac:dyDescent="0.25">
      <c r="A4" s="73">
        <v>41975</v>
      </c>
      <c r="B4" s="72" t="s">
        <v>105</v>
      </c>
      <c r="C4" s="69" t="s">
        <v>119</v>
      </c>
    </row>
    <row r="5" spans="1:3" hidden="1" x14ac:dyDescent="0.25">
      <c r="A5" s="64">
        <v>41684</v>
      </c>
      <c r="B5" s="39" t="s">
        <v>106</v>
      </c>
      <c r="C5" t="s">
        <v>119</v>
      </c>
    </row>
    <row r="6" spans="1:3" ht="30" hidden="1" x14ac:dyDescent="0.25">
      <c r="A6" s="64">
        <v>41684</v>
      </c>
      <c r="B6" s="39" t="s">
        <v>107</v>
      </c>
      <c r="C6" t="s">
        <v>119</v>
      </c>
    </row>
    <row r="7" spans="1:3" ht="30" hidden="1" x14ac:dyDescent="0.25">
      <c r="A7" s="64">
        <v>41684</v>
      </c>
      <c r="B7" s="39" t="s">
        <v>108</v>
      </c>
      <c r="C7" t="s">
        <v>119</v>
      </c>
    </row>
    <row r="8" spans="1:3" ht="30" hidden="1" x14ac:dyDescent="0.25">
      <c r="A8" s="64">
        <v>41709</v>
      </c>
      <c r="B8" s="39" t="s">
        <v>113</v>
      </c>
      <c r="C8" t="s">
        <v>120</v>
      </c>
    </row>
    <row r="9" spans="1:3" ht="30" hidden="1" x14ac:dyDescent="0.25">
      <c r="A9" s="64">
        <v>41808</v>
      </c>
      <c r="B9" s="39" t="s">
        <v>114</v>
      </c>
      <c r="C9" t="s">
        <v>121</v>
      </c>
    </row>
    <row r="10" spans="1:3" hidden="1" x14ac:dyDescent="0.25">
      <c r="A10" s="64">
        <v>42164</v>
      </c>
      <c r="B10" s="39" t="s">
        <v>118</v>
      </c>
      <c r="C10" t="s">
        <v>122</v>
      </c>
    </row>
    <row r="11" spans="1:3" ht="30" hidden="1" x14ac:dyDescent="0.25">
      <c r="A11" s="64">
        <v>43466</v>
      </c>
      <c r="B11" s="39" t="s">
        <v>247</v>
      </c>
      <c r="C11" t="s">
        <v>250</v>
      </c>
    </row>
    <row r="12" spans="1:3" hidden="1" x14ac:dyDescent="0.25">
      <c r="A12" s="64">
        <v>43831</v>
      </c>
      <c r="B12" t="s">
        <v>251</v>
      </c>
      <c r="C12" s="65" t="s">
        <v>248</v>
      </c>
    </row>
    <row r="13" spans="1:3" hidden="1" x14ac:dyDescent="0.25">
      <c r="A13" s="64">
        <v>44197</v>
      </c>
      <c r="B13" s="39" t="s">
        <v>256</v>
      </c>
      <c r="C13" s="65" t="s">
        <v>252</v>
      </c>
    </row>
    <row r="14" spans="1:3" ht="39" hidden="1" x14ac:dyDescent="0.25">
      <c r="A14" s="64">
        <v>44280</v>
      </c>
      <c r="B14" s="74" t="s">
        <v>253</v>
      </c>
      <c r="C14" s="65" t="s">
        <v>257</v>
      </c>
    </row>
    <row r="15" spans="1:3" hidden="1" x14ac:dyDescent="0.25">
      <c r="A15" s="64">
        <v>44378</v>
      </c>
      <c r="B15" s="39" t="s">
        <v>256</v>
      </c>
      <c r="C15" s="65" t="s">
        <v>258</v>
      </c>
    </row>
    <row r="16" spans="1:3" ht="75" hidden="1" x14ac:dyDescent="0.25">
      <c r="A16" s="64">
        <v>44562</v>
      </c>
      <c r="B16" s="39" t="s">
        <v>259</v>
      </c>
      <c r="C16" s="65" t="s">
        <v>260</v>
      </c>
    </row>
    <row r="17" spans="1:3" hidden="1" x14ac:dyDescent="0.25">
      <c r="A17" s="64">
        <v>44720</v>
      </c>
      <c r="B17" s="39" t="s">
        <v>278</v>
      </c>
      <c r="C17" s="65" t="s">
        <v>279</v>
      </c>
    </row>
    <row r="18" spans="1:3" hidden="1" x14ac:dyDescent="0.25">
      <c r="A18" s="64">
        <v>44844</v>
      </c>
      <c r="B18" s="39" t="s">
        <v>281</v>
      </c>
      <c r="C18" s="65" t="s">
        <v>280</v>
      </c>
    </row>
    <row r="19" spans="1:3" ht="30" hidden="1" x14ac:dyDescent="0.25">
      <c r="A19" s="64">
        <v>45246</v>
      </c>
      <c r="B19" s="39" t="s">
        <v>282</v>
      </c>
      <c r="C19" s="65" t="s">
        <v>283</v>
      </c>
    </row>
  </sheetData>
  <sheetProtection algorithmName="SHA-512" hashValue="iwgohxlqX/hZk8jrBdCZsKBzvMWAih6y+HDZMVkS4+inVRkHa5Ylq577zEKTgsFwL+deQEs4j0h/Y38pVEdZoQ==" saltValue="VHC1IdHoiBaEFugS/xNG0w==" spinCount="100000" sheet="1" objects="1" scenarios="1"/>
  <phoneticPr fontId="1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2A03CF163030488AA007497FCFE82D" ma:contentTypeVersion="3" ma:contentTypeDescription="Create a new document." ma:contentTypeScope="" ma:versionID="caf600041b5895cf1dc2bdecad897c66">
  <xsd:schema xmlns:xsd="http://www.w3.org/2001/XMLSchema" xmlns:xs="http://www.w3.org/2001/XMLSchema" xmlns:p="http://schemas.microsoft.com/office/2006/metadata/properties" xmlns:ns2="39dc04e4-1dc7-4207-b25c-d7db9724c689" xmlns:ns3="0cdeeaad-74a8-4021-893f-c7b31297a14c" targetNamespace="http://schemas.microsoft.com/office/2006/metadata/properties" ma:root="true" ma:fieldsID="111228701334d912b2ecc02ae36940fc" ns2:_="" ns3:_="">
    <xsd:import namespace="39dc04e4-1dc7-4207-b25c-d7db9724c689"/>
    <xsd:import namespace="0cdeeaad-74a8-4021-893f-c7b31297a14c"/>
    <xsd:element name="properties">
      <xsd:complexType>
        <xsd:sequence>
          <xsd:element name="documentManagement">
            <xsd:complexType>
              <xsd:all>
                <xsd:element ref="ns2:Category_x002d_Req"/>
                <xsd:element ref="ns2:Sub_x0020_category_x002d_req_x003a_" minOccurs="0"/>
                <xsd:element ref="ns3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c04e4-1dc7-4207-b25c-d7db9724c689" elementFormDefault="qualified">
    <xsd:import namespace="http://schemas.microsoft.com/office/2006/documentManagement/types"/>
    <xsd:import namespace="http://schemas.microsoft.com/office/infopath/2007/PartnerControls"/>
    <xsd:element name="Category_x002d_Req" ma:index="8" ma:displayName="Category-Req" ma:description="Enter the category for your document" ma:format="Dropdown" ma:internalName="Category_x002d_Req">
      <xsd:simpleType>
        <xsd:restriction base="dms:Choice">
          <xsd:enumeration value="No Category"/>
          <xsd:enumeration value="MnCHOICES and RMS R14.3"/>
          <xsd:enumeration value="MnCHOICES and RMS R14.4"/>
          <xsd:enumeration value="MnCHOICES and RMS R15.1"/>
          <xsd:enumeration value="MnCHOICES and RMS R15.2"/>
          <xsd:enumeration value="MnCHOICES and RMS R15.3"/>
          <xsd:enumeration value="MnCHOICES and RMS R15.4"/>
          <xsd:enumeration value="MnCHOICES and RMS R16.1"/>
          <xsd:enumeration value="MnCHOICES and RMS R16.2"/>
          <xsd:enumeration value="MnCHOICES and RMS R16.3"/>
          <xsd:enumeration value="MnCHOICES and RMS R16.4"/>
          <xsd:enumeration value="MnCHOICES and RMS R17.1"/>
          <xsd:enumeration value="MnCHOICES and RMS R17.2"/>
          <xsd:enumeration value="MnCHOICES and RMS R17.3"/>
          <xsd:enumeration value="MnCHOICES and RMS R17.4"/>
          <xsd:enumeration value="MnCHOICES and RMS R18.1"/>
          <xsd:enumeration value="MnCHOICES and RMS R18.2"/>
          <xsd:enumeration value="MnCHOICES and RMS R18.3"/>
          <xsd:enumeration value="MnCHOICES and RMS R18.4"/>
          <xsd:enumeration value="MnCHOICES and RMS R18.5"/>
          <xsd:enumeration value="MnCHOICES and RMS R18.6"/>
          <xsd:enumeration value="MnCHOICES and RMS R18.7"/>
          <xsd:enumeration value="MnCHOICES and RMS R19.1"/>
          <xsd:enumeration value="MnCHOICES and RMS R19.2"/>
          <xsd:enumeration value="MnCHOICES and RMS R19.3"/>
          <xsd:enumeration value="MnCHOICES and RMS R19.4"/>
          <xsd:enumeration value="MnCHOICES and RMS R20.1"/>
          <xsd:enumeration value="MnCHOICES and RMS R20.2"/>
          <xsd:enumeration value="MnCHOICES and RMS R20.3"/>
          <xsd:enumeration value="MnCHOICES and RMS R20.4"/>
          <xsd:enumeration value="MnCHOICES and RMS R20.5"/>
          <xsd:enumeration value="MnCHOICES and RMS R20.6"/>
          <xsd:enumeration value="MnCHOICES and RMS R20.7"/>
          <xsd:enumeration value="MnCHOICES and RMS R20.8"/>
          <xsd:enumeration value="MnCHOICES and RMS R20.9"/>
          <xsd:enumeration value="MnCHOICES and RMS R20.10"/>
          <xsd:enumeration value="MnCHOICES and RMS R20.11"/>
          <xsd:enumeration value="MnCHOICES and RMS R20.12"/>
          <xsd:enumeration value="MnCHOICES and RMS R20.12.1"/>
          <xsd:enumeration value="MnCHOICES and RMS R20.12.6"/>
          <xsd:enumeration value="MnCHOICES and RMS R20.13"/>
          <xsd:enumeration value="MnCHOICES and RMS R20.14"/>
          <xsd:enumeration value="MnCHOICES and RMS R21.1"/>
          <xsd:enumeration value="MnCHOICES and RMS R21.2"/>
          <xsd:enumeration value="MnCHOICES and RMS R21.3"/>
          <xsd:enumeration value="MnCHOICES and RMS R21.4"/>
          <xsd:enumeration value="MnSP R14.3"/>
          <xsd:enumeration value="MnSP R14.4"/>
          <xsd:enumeration value="MnSP R15.1"/>
          <xsd:enumeration value="MnSP R15.2"/>
          <xsd:enumeration value="MnSP R15.3"/>
          <xsd:enumeration value="MnSP R15.4"/>
          <xsd:enumeration value="MnSP R16.1"/>
          <xsd:enumeration value="MnSP R16.2"/>
          <xsd:enumeration value="MnSP R16.3"/>
          <xsd:enumeration value="MnSP R16.4"/>
          <xsd:enumeration value="MnSP R17.1"/>
          <xsd:enumeration value="MnSP R17.2"/>
          <xsd:enumeration value="MnSP R17.3"/>
          <xsd:enumeration value="MnSP R17.4"/>
          <xsd:enumeration value="MnSP R18.1"/>
          <xsd:enumeration value="MnSP R18.2"/>
          <xsd:enumeration value="MnSP R18.3"/>
          <xsd:enumeration value="MnSP R18.4"/>
          <xsd:enumeration value="MnSP R18.5"/>
          <xsd:enumeration value="MnSP R18.6"/>
          <xsd:enumeration value="MnSP R18.7"/>
          <xsd:enumeration value="MnSP R18.8"/>
          <xsd:enumeration value="MnSP R19.1"/>
          <xsd:enumeration value="MnSP R19.2"/>
          <xsd:enumeration value="MnSP R19.3"/>
          <xsd:enumeration value="MnSP R19.4"/>
          <xsd:enumeration value="MnSP R20.1"/>
          <xsd:enumeration value="MnSP R20.2"/>
          <xsd:enumeration value="MnSP R20.3"/>
          <xsd:enumeration value="MnSP R20.4"/>
          <xsd:enumeration value="MnSP R20.6"/>
          <xsd:enumeration value="MnSP R20.8"/>
          <xsd:enumeration value="MnSP R20.10"/>
          <xsd:enumeration value="MnSP R20.12"/>
          <xsd:enumeration value="MnSP R21.1"/>
          <xsd:enumeration value="MnSP R21.12"/>
          <xsd:enumeration value="MnSP R21.2"/>
          <xsd:enumeration value="MnSP R21.3"/>
          <xsd:enumeration value="MnSP R21.4"/>
          <xsd:enumeration value="MnSP R21.6"/>
          <xsd:enumeration value="MnSP R21.9"/>
          <xsd:enumeration value="MnSP R22.6"/>
          <xsd:enumeration value="MnSP R22.12"/>
        </xsd:restriction>
      </xsd:simpleType>
    </xsd:element>
    <xsd:element name="Sub_x0020_category_x002d_req_x003a_" ma:index="9" nillable="true" ma:displayName="Sub category-req:" ma:description="Enter the subcategory for the document" ma:format="Dropdown" ma:internalName="Sub_x0020_category_x002d_req_x003a_">
      <xsd:simpleType>
        <xsd:restriction base="dms:Choice">
          <xsd:enumeration value="MnCHOICES and RMS"/>
          <xsd:enumeration value="MnSPA"/>
          <xsd:enumeration value="Data"/>
          <xsd:enumeration value="Frameworks"/>
          <xsd:enumeration value="Supporting Documentation"/>
          <xsd:enumeration value="Wirefram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deeaad-74a8-4021-893f-c7b31297a14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_x002d_Req xmlns="39dc04e4-1dc7-4207-b25c-d7db9724c689">MnSP R22.12</Category_x002d_Req>
    <Sub_x0020_category_x002d_req_x003a_ xmlns="39dc04e4-1dc7-4207-b25c-d7db9724c689">Frameworks</Sub_x0020_category_x002d_req_x003a_>
    <_dlc_DocId xmlns="0cdeeaad-74a8-4021-893f-c7b31297a14c">S2EJPDAADAY4-1521811817-579</_dlc_DocId>
    <_dlc_DocIdUrl xmlns="0cdeeaad-74a8-4021-893f-c7b31297a14c">
      <Url>https://workplace/cc/MnSPA/_layouts/15/DocIdRedir.aspx?ID=S2EJPDAADAY4-1521811817-579</Url>
      <Description>S2EJPDAADAY4-1521811817-579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B7D9D592-5869-4AAA-A40D-4FB34A5EC3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dc04e4-1dc7-4207-b25c-d7db9724c689"/>
    <ds:schemaRef ds:uri="0cdeeaad-74a8-4021-893f-c7b31297a1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02471E-53C3-4032-B081-4749EBC0B020}">
  <ds:schemaRefs>
    <ds:schemaRef ds:uri="http://schemas.microsoft.com/office/2006/metadata/properties"/>
    <ds:schemaRef ds:uri="http://schemas.microsoft.com/office/infopath/2007/PartnerControls"/>
    <ds:schemaRef ds:uri="39dc04e4-1dc7-4207-b25c-d7db9724c689"/>
    <ds:schemaRef ds:uri="0cdeeaad-74a8-4021-893f-c7b31297a14c"/>
  </ds:schemaRefs>
</ds:datastoreItem>
</file>

<file path=customXml/itemProps3.xml><?xml version="1.0" encoding="utf-8"?>
<ds:datastoreItem xmlns:ds="http://schemas.openxmlformats.org/officeDocument/2006/customXml" ds:itemID="{C698B444-CCEF-4A1A-A308-F3871EA23AD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DE416C7-7015-49F0-AFC1-D4DB20A593F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Direct Staffing</vt:lpstr>
      <vt:lpstr>Regional Variance Factor</vt:lpstr>
      <vt:lpstr>Customized Living Rate FW</vt:lpstr>
      <vt:lpstr>Version</vt:lpstr>
      <vt:lpstr>ADL_Assistance</vt:lpstr>
      <vt:lpstr>DisabilityFactor</vt:lpstr>
      <vt:lpstr>EntryTable</vt:lpstr>
      <vt:lpstr>HealthRelated</vt:lpstr>
      <vt:lpstr>MealsHomeManagementSocialization</vt:lpstr>
      <vt:lpstr>MentalHealthManagement</vt:lpstr>
      <vt:lpstr>TitleRegion1.A1.E88.1</vt:lpstr>
      <vt:lpstr>Transportation</vt:lpstr>
    </vt:vector>
  </TitlesOfParts>
  <Company>Minnesota Dept of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Customized Living v17</dc:title>
  <dc:creator>Kelly Van Ranst</dc:creator>
  <cp:lastModifiedBy>Thao, Michael (DHS)</cp:lastModifiedBy>
  <cp:lastPrinted>2022-03-25T16:28:10Z</cp:lastPrinted>
  <dcterms:created xsi:type="dcterms:W3CDTF">2013-07-22T17:55:39Z</dcterms:created>
  <dcterms:modified xsi:type="dcterms:W3CDTF">2024-01-09T16:04:12Z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0x010100162A03CF163030488AA007497FCFE82D</vt:lpwstr>
  </property>
  <property fmtid="{D5CDD505-2E9C-101B-9397-08002B2CF9AE}" pid="3" name="_dlc_DocIdItemGuid">
    <vt:lpwstr>02f4a927-69b1-439c-acd3-e133897528e0</vt:lpwstr>
  </property>
  <property fmtid="{D5CDD505-2E9C-101B-9397-08002B2CF9AE}" pid="4" name="_dlc_DocId">
    <vt:lpwstr>S2EJPDAADAY4-1521811817-579</vt:lpwstr>
  </property>
  <property fmtid="{D5CDD505-2E9C-101B-9397-08002B2CF9AE}" pid="5" name="_dlc_DocIdUrl">
    <vt:lpwstr>https://workplace/cc/MnSPA/_layouts/15/DocIdRedir.aspx?ID=S2EJPDAADAY4-1521811817-579, S2EJPDAADAY4-1521811817-579</vt:lpwstr>
  </property>
</Properties>
</file>