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X:\Rate_Setting_Methodologies_Initiative\Compliance\2026 Rate Remediation\2026 Remediated Frameworks NO COLOR\Locked\"/>
    </mc:Choice>
  </mc:AlternateContent>
  <xr:revisionPtr revIDLastSave="0" documentId="13_ncr:1_{78755379-F6B7-422C-9071-3F6A5E8E5E0D}" xr6:coauthVersionLast="47" xr6:coauthVersionMax="47" xr10:uidLastSave="{00000000-0000-0000-0000-000000000000}"/>
  <bookViews>
    <workbookView xWindow="-57720" yWindow="1710" windowWidth="29040" windowHeight="15720" tabRatio="871" xr2:uid="{00000000-000D-0000-FFFF-FFFF00000000}"/>
  </bookViews>
  <sheets>
    <sheet name="Direct Staffing" sheetId="10" r:id="rId1"/>
    <sheet name="Program Plan Support" sheetId="5" r:id="rId2"/>
    <sheet name="Emp. Related Exp." sheetId="3" r:id="rId3"/>
    <sheet name="Client Programming &amp; Supports" sheetId="11" r:id="rId4"/>
    <sheet name="Program Related Expenses" sheetId="6" r:id="rId5"/>
    <sheet name="Regional Variance Factor" sheetId="13" r:id="rId6"/>
    <sheet name="Home and Community Support FW" sheetId="9" r:id="rId7"/>
    <sheet name="Version" sheetId="12" state="hidden" r:id="rId8"/>
  </sheets>
  <definedNames>
    <definedName name="Budget_Neutrality">'Home and Community Support FW'!#REF!</definedName>
    <definedName name="Customization">'Direct Staffing'!$A$16:$C$19</definedName>
    <definedName name="DirectStaff">'Direct Staffing'!$A$8:$C$10</definedName>
    <definedName name="_xlnm.Print_Area" localSheetId="0">'Direct Staffing'!$A$1:$E$27</definedName>
    <definedName name="ReliefStaff">'Direct Staffing'!$A$21:$D$23</definedName>
    <definedName name="Shared_Staffing_Ratio">'Direct Staffing'!#REF!</definedName>
    <definedName name="Supervision">'Direct Staffing'!$A$12:$E$14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11" l="1"/>
  <c r="C6" i="10"/>
  <c r="C10" i="10" s="1"/>
  <c r="E10" i="10" s="1"/>
  <c r="B7" i="13"/>
  <c r="B19" i="9" s="1"/>
  <c r="B5" i="13"/>
  <c r="D18" i="10"/>
  <c r="E18" i="10" s="1"/>
  <c r="F18" i="10" s="1"/>
  <c r="E14" i="10"/>
  <c r="F14" i="10" s="1"/>
  <c r="E13" i="6"/>
  <c r="B16" i="9"/>
  <c r="C19" i="3"/>
  <c r="B10" i="9" s="1"/>
  <c r="B7" i="9"/>
  <c r="B13" i="9"/>
  <c r="D19" i="9" l="1"/>
  <c r="D23" i="9"/>
  <c r="F15" i="9" s="1"/>
  <c r="F21" i="9" s="1"/>
  <c r="F23" i="9" s="1"/>
  <c r="B21" i="9"/>
  <c r="B23" i="9"/>
  <c r="D23" i="10"/>
  <c r="C26" i="10" s="1"/>
  <c r="B4" i="9" s="1"/>
  <c r="D4" i="9" s="1"/>
  <c r="D7" i="9" l="1"/>
  <c r="D10" i="9" s="1"/>
  <c r="D13" i="9" l="1"/>
  <c r="E16" i="9" s="1"/>
  <c r="D16" i="9" s="1"/>
</calcChain>
</file>

<file path=xl/sharedStrings.xml><?xml version="1.0" encoding="utf-8"?>
<sst xmlns="http://schemas.openxmlformats.org/spreadsheetml/2006/main" count="336" uniqueCount="241">
  <si>
    <t>Staff Type</t>
  </si>
  <si>
    <t>Employee Related Expenses</t>
  </si>
  <si>
    <t>Health insurance</t>
  </si>
  <si>
    <t>Vision</t>
  </si>
  <si>
    <t>Life insurance</t>
  </si>
  <si>
    <t>Long-term disability insurance</t>
  </si>
  <si>
    <t>Short-term disability insurance</t>
  </si>
  <si>
    <t>Retirement</t>
  </si>
  <si>
    <t>Tuition reimbursement</t>
  </si>
  <si>
    <t>Total Benefit Percentage</t>
  </si>
  <si>
    <t>Direct Staffing</t>
  </si>
  <si>
    <t>Dollar Amount</t>
  </si>
  <si>
    <t>Direct Care Staffing:</t>
  </si>
  <si>
    <t>Benefit Description</t>
  </si>
  <si>
    <t xml:space="preserve">Benefit % </t>
  </si>
  <si>
    <t>Step 1. Add in standard employment related expense percentage</t>
  </si>
  <si>
    <t>Step 1. Add in standard general and administrative percentage</t>
  </si>
  <si>
    <t>Total Individual Staffing Amount</t>
  </si>
  <si>
    <t>Wellness program</t>
  </si>
  <si>
    <t>Other Benefits (could include but not limited to:)</t>
  </si>
  <si>
    <t>Taxes &amp; Workers Comp</t>
  </si>
  <si>
    <t>(including FICA, FUTA, SUTA, Workers Comp, Medicare tax)</t>
  </si>
  <si>
    <t>Percentage for Direct Care Staffing</t>
  </si>
  <si>
    <t>Employee Related Expense</t>
  </si>
  <si>
    <t>Program Support</t>
  </si>
  <si>
    <t>Program support hourly standard</t>
  </si>
  <si>
    <t>Documentation</t>
  </si>
  <si>
    <t>Direct staff preparation and service planning</t>
  </si>
  <si>
    <t>Client Programming and Supports</t>
  </si>
  <si>
    <t>Client Programming and Supports Standard</t>
  </si>
  <si>
    <t>Standard %</t>
  </si>
  <si>
    <t>Total hourly % of program support</t>
  </si>
  <si>
    <t>Travel time when a client is not present</t>
  </si>
  <si>
    <t>Collateral contact related to direct service</t>
  </si>
  <si>
    <t xml:space="preserve">Program Plan Support </t>
  </si>
  <si>
    <t>Step 1. Determine components of program plan support</t>
  </si>
  <si>
    <t>Program plan support definition and components included in the program support percentage</t>
  </si>
  <si>
    <t>* percentage of direct staffing costs</t>
  </si>
  <si>
    <t>Employee Related Expense Description</t>
  </si>
  <si>
    <t>Step 1. Add in standard client programming and supports percentage</t>
  </si>
  <si>
    <t>Dental insurance</t>
  </si>
  <si>
    <t>Percentage of direct care to cover staffing benefits</t>
  </si>
  <si>
    <t>Step 2.  Add in other program related expenses</t>
  </si>
  <si>
    <t>Program Related Expenses</t>
  </si>
  <si>
    <t>Total Program Related Expenses</t>
  </si>
  <si>
    <t>Total Step 1 &amp; 2</t>
  </si>
  <si>
    <t xml:space="preserve">Total </t>
  </si>
  <si>
    <t>Standard General &amp; Administrative Support</t>
  </si>
  <si>
    <t xml:space="preserve">Category to cover costs to provide participants access to the community or care in their home.  Examples include, but are not limited to:
- Participation costs for staff 
- Reinforcers as defined in the participant’s support plan
- Mileage reimbursement for in-program transportation provided as part of the service.
- State plan or other available waiver services must be accessed first, and those services must be billed separately.
</t>
  </si>
  <si>
    <t>Rate Calculation:</t>
  </si>
  <si>
    <t>* Total Employee Related Expense Percentage</t>
  </si>
  <si>
    <t>Direct Supervision</t>
  </si>
  <si>
    <t>Supervision Percent</t>
  </si>
  <si>
    <t>Staffing Customization Options</t>
  </si>
  <si>
    <t>Add-on $</t>
  </si>
  <si>
    <t>Add-on Choice</t>
  </si>
  <si>
    <t>No Customization</t>
  </si>
  <si>
    <t>Deaf or hard of hearing</t>
  </si>
  <si>
    <t>Hourly Wage</t>
  </si>
  <si>
    <t>Step 3. Add in utilization expenses</t>
  </si>
  <si>
    <t>Utilization Expenses</t>
  </si>
  <si>
    <t>Shared 1:2</t>
  </si>
  <si>
    <t>4/1/2014 COLA</t>
  </si>
  <si>
    <t>7/1/2014 COLA</t>
  </si>
  <si>
    <t>Revision Date</t>
  </si>
  <si>
    <t>Revision Description</t>
  </si>
  <si>
    <t>Hours per Day</t>
  </si>
  <si>
    <t>Total cost per day</t>
  </si>
  <si>
    <t>Hours Per Day</t>
  </si>
  <si>
    <t>Total cost per Day</t>
  </si>
  <si>
    <t>FRAMEWORK FOR HOME AND COMMUNITY SUPPORT</t>
  </si>
  <si>
    <t>Direct service staff time necessary to support and related to the provision of Home and Community Support when not engaged in direct contact with clients.</t>
  </si>
  <si>
    <t>Total  Hours per Day</t>
  </si>
  <si>
    <t>Total Cost per Day</t>
  </si>
  <si>
    <t>Staffing Customization Amount per Day</t>
  </si>
  <si>
    <t>Home and Community Support</t>
  </si>
  <si>
    <t>Day of Service</t>
  </si>
  <si>
    <t>Daily Rate</t>
  </si>
  <si>
    <t>Adjustment for Historic COLAs Post 2013</t>
  </si>
  <si>
    <t>First Version</t>
  </si>
  <si>
    <t>Total costs for staffing per day</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</si>
  <si>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</si>
  <si>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</si>
  <si>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</si>
  <si>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</si>
  <si>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</si>
  <si>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</si>
  <si>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</si>
  <si>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</si>
  <si>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</si>
  <si>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</si>
  <si>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</si>
  <si>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</si>
  <si>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</si>
  <si>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</si>
  <si>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</si>
  <si>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</si>
  <si>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</si>
  <si>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</si>
  <si>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</si>
  <si>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</si>
  <si>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</si>
  <si>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</si>
  <si>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</si>
  <si>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</si>
  <si>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</si>
  <si>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</si>
  <si>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</si>
  <si>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</si>
  <si>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</si>
  <si>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</si>
  <si>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</si>
  <si>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</si>
  <si>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</si>
  <si>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</si>
  <si>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</si>
  <si>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</si>
  <si>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</si>
  <si>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</si>
  <si>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</si>
  <si>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</si>
  <si>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</si>
  <si>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</si>
  <si>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</si>
  <si>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</si>
  <si>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</si>
  <si>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</si>
  <si>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</si>
  <si>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</si>
  <si>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</si>
  <si>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</si>
  <si>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</si>
  <si>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</si>
  <si>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</si>
  <si>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</si>
  <si>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</si>
  <si>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</si>
  <si>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</si>
  <si>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</si>
  <si>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</si>
  <si>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</si>
  <si>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</si>
  <si>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</si>
  <si>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Mahnomen</t>
  </si>
  <si>
    <t>Marshall</t>
  </si>
  <si>
    <t>Martin</t>
  </si>
  <si>
    <t>Mc Leod</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</si>
  <si>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</si>
  <si>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</si>
  <si>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</si>
  <si>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</si>
  <si>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</si>
  <si>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</si>
  <si>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</si>
  <si>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</si>
  <si>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</si>
  <si>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</si>
  <si>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</si>
  <si>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</si>
  <si>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</si>
  <si>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</si>
  <si>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</si>
  <si>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</si>
  <si>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</si>
  <si>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</si>
  <si>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</si>
  <si>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</si>
  <si>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</si>
  <si>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</si>
  <si>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</si>
  <si>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Scott</t>
  </si>
  <si>
    <t>Sherburne</t>
  </si>
  <si>
    <t>Sibley</t>
  </si>
  <si>
    <t>St. Louis</t>
  </si>
  <si>
    <t>Stearns</t>
  </si>
  <si>
    <t>Steele</t>
  </si>
  <si>
    <t>Stevens</t>
  </si>
  <si>
    <t>Swift</t>
  </si>
  <si>
    <t>Todd</t>
  </si>
  <si>
    <t>Traverse</t>
  </si>
  <si>
    <t>Wabasha</t>
  </si>
  <si>
    <t>Wadena</t>
  </si>
  <si>
    <t>Waseca</t>
  </si>
  <si>
    <t>Washington</t>
  </si>
  <si>
    <t>Watonwan</t>
  </si>
  <si>
    <t>Wilkin</t>
  </si>
  <si>
    <t>Winona</t>
  </si>
  <si>
    <t>Wright</t>
  </si>
  <si>
    <t>Yellow Medicine</t>
  </si>
  <si>
    <t>Regional Variance</t>
  </si>
  <si>
    <t>Regional Variance Factor</t>
  </si>
  <si>
    <t>7/1/16 COLA for 5% added</t>
  </si>
  <si>
    <t>Version 6</t>
  </si>
  <si>
    <t>Version 5 (to keep in alignment with other frameworks)</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</si>
  <si>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</si>
  <si>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</si>
  <si>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</si>
  <si>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</si>
  <si>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</si>
  <si>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</si>
  <si>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</si>
  <si>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</si>
  <si>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</si>
  <si>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</si>
  <si>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</si>
  <si>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Updated component values and regional Variance factor</t>
  </si>
  <si>
    <t>Version 8</t>
  </si>
  <si>
    <t>Remove COLAs</t>
  </si>
  <si>
    <t>Version 9</t>
  </si>
  <si>
    <t>Increase Supervisor Wage</t>
  </si>
  <si>
    <t>Version 10</t>
  </si>
  <si>
    <t>No Change</t>
  </si>
  <si>
    <t>Version 11</t>
  </si>
  <si>
    <t>Version 12</t>
  </si>
  <si>
    <t>Competitive Workforce Factor</t>
  </si>
  <si>
    <t>Total wage per hour of service</t>
  </si>
  <si>
    <t>Step 1. Determine Wage for Direct Care Worker</t>
  </si>
  <si>
    <t>Base hourly wage</t>
  </si>
  <si>
    <t>Competitive Workforce Factor (CWF)</t>
  </si>
  <si>
    <t>CWF Wage</t>
  </si>
  <si>
    <t xml:space="preserve">Step 2. Add wage for individual direct staff </t>
  </si>
  <si>
    <t>Step 3. Add % to cover Supervision</t>
  </si>
  <si>
    <t>Step 4. Add staffing customization option to meet high level needs provided to an individual</t>
  </si>
  <si>
    <t>Step 5.  Add % to cover vacation, sick and training for individual direct staff hours</t>
  </si>
  <si>
    <t>Step 6. Calculate hourly individual staffing</t>
  </si>
  <si>
    <t>Version 13</t>
  </si>
  <si>
    <t>Version 14</t>
  </si>
  <si>
    <t>New value for direct care staff wage,
supervisor wage,
client programming and support component</t>
  </si>
  <si>
    <t>Version 15</t>
  </si>
  <si>
    <t>Updated RVF</t>
  </si>
  <si>
    <t>Version 16</t>
  </si>
  <si>
    <t>Version 17</t>
  </si>
  <si>
    <t>Changes to direct staffing , client programming</t>
  </si>
  <si>
    <t>Version 18</t>
  </si>
  <si>
    <t>no change</t>
  </si>
  <si>
    <t>Version 19</t>
  </si>
  <si>
    <t>Version 20</t>
  </si>
  <si>
    <t>Increase dc wage</t>
  </si>
  <si>
    <t>update DC wage; increase sup wage, client prog &amp; support</t>
  </si>
  <si>
    <t>Update DC wage and supervisor wage for 2026 rate remediation.</t>
  </si>
  <si>
    <t>Version 20 amended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</si>
</sst>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0.0%"/>
    <numFmt numFmtId="166" formatCode="0.000"/>
  </numFmts>
  <fonts count="12"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sz val="10"/>
      <color theme="0"/>
      <name val="Arial"/>
      <family val="2"/>
    </font>
    <font>
      <b/>
      <sz val="11"/>
      <color rgb="FF000000"/>
      <name val="Calibri"/>
      <family val="2"/>
      <scheme val="minor"/>
    </font>
    <font>
      <sz val="11"/>
      <color rgb="FF000000"/>
      <name val="Calibri"/>
      <family val="2"/>
      <scheme val="minor"/>
    </font>
    <font>
      <sz val="10"/>
      <color theme="1"/>
      <name val="Arial"/>
      <family val="2"/>
    </font>
    <font>
      <sz val="8"/>
      <name val="Arial"/>
      <family val="2"/>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theme="0" tint="-0.14999847407452621"/>
        <bgColor indexed="64"/>
      </patternFill>
    </fill>
    <fill>
      <patternFill patternType="solid">
        <fgColor theme="0"/>
        <bgColor indexed="9"/>
      </patternFill>
    </fill>
    <fill>
      <patternFill patternType="solid">
        <fgColor rgb="FFFFFF99"/>
        <bgColor indexed="64"/>
      </patternFill>
    </fill>
    <fill>
      <patternFill patternType="solid">
        <fgColor theme="8"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161">
    <xf numFmtId="0" fontId="0" fillId="0" borderId="0" xfId="0"/>
    <xf numFmtId="0" fontId="0" fillId="2" borderId="1" xfId="0" applyFill="1" applyBorder="1"/>
    <xf numFmtId="164" fontId="0" fillId="2" borderId="1" xfId="1" applyNumberFormat="1" applyFont="1" applyFill="1" applyBorder="1"/>
    <xf numFmtId="0" fontId="0" fillId="3" borderId="0" xfId="0" applyFill="1"/>
    <xf numFmtId="0" fontId="0" fillId="3" borderId="0" xfId="0" applyFill="1" applyBorder="1"/>
    <xf numFmtId="44" fontId="1" fillId="2" borderId="1" xfId="2" applyFont="1" applyFill="1" applyBorder="1"/>
    <xf numFmtId="44" fontId="0" fillId="3" borderId="0" xfId="2" applyFont="1" applyFill="1"/>
    <xf numFmtId="0" fontId="3" fillId="3" borderId="0" xfId="0" applyFont="1" applyFill="1"/>
    <xf numFmtId="44" fontId="1" fillId="3" borderId="0" xfId="2" applyFont="1" applyFill="1"/>
    <xf numFmtId="164" fontId="0" fillId="3" borderId="0" xfId="1" applyNumberFormat="1" applyFont="1" applyFill="1"/>
    <xf numFmtId="9" fontId="0" fillId="3" borderId="0" xfId="5" applyFont="1" applyFill="1"/>
    <xf numFmtId="0" fontId="0" fillId="3" borderId="2" xfId="0" applyFill="1" applyBorder="1"/>
    <xf numFmtId="0" fontId="0" fillId="3" borderId="3" xfId="0" applyFill="1" applyBorder="1"/>
    <xf numFmtId="0" fontId="0" fillId="3" borderId="4" xfId="0" applyFill="1" applyBorder="1"/>
    <xf numFmtId="0" fontId="3" fillId="3" borderId="5" xfId="0" applyFont="1" applyFill="1" applyBorder="1" applyAlignment="1"/>
    <xf numFmtId="0" fontId="3" fillId="3" borderId="6" xfId="0" applyFont="1" applyFill="1" applyBorder="1" applyAlignment="1"/>
    <xf numFmtId="0" fontId="0" fillId="2" borderId="5" xfId="0" applyFill="1" applyBorder="1" applyAlignment="1"/>
    <xf numFmtId="0" fontId="0" fillId="2" borderId="6" xfId="0" applyFill="1" applyBorder="1" applyAlignment="1"/>
    <xf numFmtId="0" fontId="5" fillId="3" borderId="5" xfId="0" applyFont="1" applyFill="1" applyBorder="1" applyAlignment="1">
      <alignment vertical="top" wrapText="1"/>
    </xf>
    <xf numFmtId="0" fontId="5" fillId="3" borderId="1" xfId="0" applyFont="1" applyFill="1" applyBorder="1" applyAlignment="1">
      <alignment vertical="top" wrapText="1"/>
    </xf>
    <xf numFmtId="0" fontId="0" fillId="3" borderId="7" xfId="0" applyFill="1" applyBorder="1"/>
    <xf numFmtId="0" fontId="0" fillId="3" borderId="8" xfId="0" applyFill="1" applyBorder="1"/>
    <xf numFmtId="44" fontId="1" fillId="3" borderId="1" xfId="2" applyFill="1" applyBorder="1"/>
    <xf numFmtId="44" fontId="0" fillId="3" borderId="1" xfId="0" applyNumberFormat="1" applyFill="1" applyBorder="1" applyAlignment="1"/>
    <xf numFmtId="0" fontId="6" fillId="3" borderId="0" xfId="0" applyFont="1" applyFill="1"/>
    <xf numFmtId="44" fontId="5" fillId="3" borderId="1" xfId="2" applyFont="1" applyFill="1" applyBorder="1"/>
    <xf numFmtId="0" fontId="4" fillId="3" borderId="0" xfId="0" applyFont="1" applyFill="1"/>
    <xf numFmtId="0" fontId="5" fillId="3" borderId="5" xfId="0" applyFont="1" applyFill="1" applyBorder="1" applyAlignment="1"/>
    <xf numFmtId="44" fontId="0" fillId="3" borderId="0" xfId="0" applyNumberFormat="1" applyFill="1"/>
    <xf numFmtId="0" fontId="0" fillId="3" borderId="1" xfId="0" applyFill="1" applyBorder="1"/>
    <xf numFmtId="0" fontId="3" fillId="3" borderId="1" xfId="0" applyFont="1" applyFill="1" applyBorder="1"/>
    <xf numFmtId="165" fontId="3" fillId="3" borderId="1" xfId="5" applyNumberFormat="1" applyFont="1" applyFill="1" applyBorder="1" applyAlignment="1"/>
    <xf numFmtId="10" fontId="3" fillId="3" borderId="1" xfId="0" applyNumberFormat="1" applyFont="1" applyFill="1" applyBorder="1"/>
    <xf numFmtId="10" fontId="1" fillId="3" borderId="5" xfId="5" applyNumberFormat="1" applyFill="1" applyBorder="1" applyAlignment="1"/>
    <xf numFmtId="10" fontId="5" fillId="3" borderId="1" xfId="0" applyNumberFormat="1" applyFont="1" applyFill="1" applyBorder="1"/>
    <xf numFmtId="0" fontId="3" fillId="3" borderId="0" xfId="0" applyFont="1" applyFill="1" applyBorder="1" applyAlignment="1">
      <alignment horizontal="left"/>
    </xf>
    <xf numFmtId="165" fontId="3" fillId="3" borderId="0" xfId="0" applyNumberFormat="1" applyFont="1" applyFill="1" applyBorder="1"/>
    <xf numFmtId="0" fontId="5" fillId="3" borderId="0" xfId="0" applyFont="1" applyFill="1" applyBorder="1" applyAlignment="1">
      <alignment horizontal="left"/>
    </xf>
    <xf numFmtId="165" fontId="5" fillId="3" borderId="1" xfId="0" applyNumberFormat="1" applyFont="1" applyFill="1" applyBorder="1"/>
    <xf numFmtId="44" fontId="1" fillId="0" borderId="1" xfId="2" applyFont="1" applyFill="1" applyBorder="1" applyAlignment="1">
      <alignment horizontal="right" vertical="top"/>
    </xf>
    <xf numFmtId="10" fontId="0" fillId="3" borderId="1" xfId="5" applyNumberFormat="1" applyFont="1" applyFill="1" applyBorder="1"/>
    <xf numFmtId="10" fontId="5" fillId="3" borderId="1" xfId="5" applyNumberFormat="1" applyFont="1" applyFill="1" applyBorder="1" applyAlignment="1">
      <alignment vertical="top"/>
    </xf>
    <xf numFmtId="9" fontId="1" fillId="3" borderId="1" xfId="5" applyFill="1" applyBorder="1"/>
    <xf numFmtId="0" fontId="0" fillId="3" borderId="0" xfId="0" applyFill="1" applyBorder="1" applyAlignment="1">
      <alignment horizontal="left"/>
    </xf>
    <xf numFmtId="44" fontId="1" fillId="3" borderId="0" xfId="2" applyFont="1" applyFill="1" applyBorder="1" applyAlignment="1">
      <alignment horizontal="right" vertical="top"/>
    </xf>
    <xf numFmtId="164" fontId="1" fillId="3" borderId="0" xfId="1" applyNumberFormat="1" applyFont="1" applyFill="1" applyBorder="1" applyAlignment="1">
      <alignment horizontal="right" vertical="top"/>
    </xf>
    <xf numFmtId="44" fontId="1" fillId="2" borderId="1" xfId="2" applyFont="1" applyFill="1" applyBorder="1" applyAlignment="1">
      <alignment horizontal="center" wrapText="1"/>
    </xf>
    <xf numFmtId="164" fontId="1" fillId="2" borderId="1" xfId="1" applyNumberFormat="1" applyFont="1" applyFill="1" applyBorder="1" applyAlignment="1">
      <alignment horizontal="center" wrapText="1"/>
    </xf>
    <xf numFmtId="0" fontId="1" fillId="3" borderId="1" xfId="0" applyFont="1" applyFill="1" applyBorder="1"/>
    <xf numFmtId="44" fontId="1" fillId="3" borderId="1" xfId="2" applyFont="1" applyFill="1" applyBorder="1"/>
    <xf numFmtId="44" fontId="1" fillId="3" borderId="1" xfId="2" applyFont="1" applyFill="1" applyBorder="1" applyAlignment="1">
      <alignment horizontal="right"/>
    </xf>
    <xf numFmtId="0" fontId="1" fillId="3" borderId="0" xfId="0" applyFont="1" applyFill="1"/>
    <xf numFmtId="0" fontId="4" fillId="3" borderId="0" xfId="0" applyFont="1" applyFill="1" applyAlignment="1">
      <alignment horizontal="left"/>
    </xf>
    <xf numFmtId="0" fontId="3" fillId="3" borderId="0" xfId="0" applyFont="1" applyFill="1" applyAlignment="1">
      <alignment horizontal="left"/>
    </xf>
    <xf numFmtId="14" fontId="0" fillId="0" borderId="0" xfId="0" applyNumberFormat="1"/>
    <xf numFmtId="0" fontId="0" fillId="0" borderId="0" xfId="0" applyAlignment="1">
      <alignment wrapText="1"/>
    </xf>
    <xf numFmtId="0" fontId="1" fillId="5" borderId="0" xfId="0" applyFont="1" applyFill="1"/>
    <xf numFmtId="0" fontId="1" fillId="5" borderId="0" xfId="0" quotePrefix="1" applyFont="1" applyFill="1"/>
    <xf numFmtId="44" fontId="1" fillId="5" borderId="0" xfId="2" applyFont="1" applyFill="1"/>
    <xf numFmtId="164" fontId="1" fillId="2" borderId="1" xfId="1" applyNumberFormat="1" applyFont="1" applyFill="1" applyBorder="1" applyAlignment="1">
      <alignment horizontal="center"/>
    </xf>
    <xf numFmtId="0" fontId="1" fillId="2" borderId="1" xfId="0" applyFont="1" applyFill="1" applyBorder="1" applyAlignment="1">
      <alignment horizontal="center"/>
    </xf>
    <xf numFmtId="0" fontId="1" fillId="0" borderId="1" xfId="1" applyNumberFormat="1" applyFont="1" applyFill="1" applyBorder="1" applyAlignment="1" applyProtection="1">
      <alignment horizontal="right" vertical="top"/>
    </xf>
    <xf numFmtId="44" fontId="1" fillId="0" borderId="1" xfId="2" applyFont="1" applyFill="1" applyBorder="1"/>
    <xf numFmtId="0" fontId="0" fillId="2" borderId="9" xfId="0" applyFill="1" applyBorder="1" applyAlignment="1"/>
    <xf numFmtId="0" fontId="0" fillId="2" borderId="6" xfId="0" applyFill="1" applyBorder="1" applyAlignment="1">
      <alignment horizontal="center"/>
    </xf>
    <xf numFmtId="0" fontId="0" fillId="2" borderId="1" xfId="0" applyFill="1" applyBorder="1" applyAlignment="1">
      <alignment horizontal="center"/>
    </xf>
    <xf numFmtId="0" fontId="5" fillId="3" borderId="0" xfId="0" applyFont="1" applyFill="1" applyBorder="1" applyAlignment="1"/>
    <xf numFmtId="10" fontId="5" fillId="3" borderId="0" xfId="5" applyNumberFormat="1" applyFont="1" applyFill="1" applyBorder="1" applyAlignment="1">
      <alignment vertical="top"/>
    </xf>
    <xf numFmtId="0" fontId="7" fillId="3" borderId="0" xfId="0" applyFont="1" applyFill="1"/>
    <xf numFmtId="44" fontId="7" fillId="3" borderId="0" xfId="0" applyNumberFormat="1" applyFont="1" applyFill="1"/>
    <xf numFmtId="10" fontId="7" fillId="3" borderId="0" xfId="0" applyNumberFormat="1" applyFont="1" applyFill="1"/>
    <xf numFmtId="14" fontId="7" fillId="3" borderId="0" xfId="0" applyNumberFormat="1" applyFont="1" applyFill="1"/>
    <xf numFmtId="0" fontId="1" fillId="3" borderId="5" xfId="0" applyFont="1" applyFill="1" applyBorder="1" applyAlignment="1"/>
    <xf numFmtId="0" fontId="0" fillId="0" borderId="0" xfId="0" applyAlignment="1">
      <alignment horizontal="left"/>
    </xf>
    <xf numFmtId="0" fontId="1" fillId="2" borderId="5" xfId="0" applyFont="1" applyFill="1" applyBorder="1" applyAlignment="1"/>
    <xf numFmtId="0" fontId="8" fillId="6" borderId="16" xfId="0" applyFont="1" applyFill="1" applyBorder="1" applyAlignment="1">
      <alignment vertical="center"/>
    </xf>
    <xf numFmtId="0" fontId="8" fillId="6" borderId="16" xfId="0" applyFont="1" applyFill="1" applyBorder="1" applyAlignment="1">
      <alignment horizontal="left" vertical="center"/>
    </xf>
    <xf numFmtId="0" fontId="9" fillId="5" borderId="16" xfId="0" applyFont="1" applyFill="1" applyBorder="1" applyAlignment="1">
      <alignment vertical="center"/>
    </xf>
    <xf numFmtId="0" fontId="9" fillId="5" borderId="16" xfId="0" quotePrefix="1" applyFont="1" applyFill="1" applyBorder="1" applyAlignment="1">
      <alignment horizontal="left" vertical="center"/>
    </xf>
    <xf numFmtId="0" fontId="9" fillId="0" borderId="16" xfId="0" applyFont="1" applyBorder="1" applyAlignment="1">
      <alignment vertical="center"/>
    </xf>
    <xf numFmtId="0" fontId="0" fillId="0" borderId="16" xfId="0" applyFont="1" applyBorder="1" applyAlignment="1">
      <alignment vertical="top"/>
    </xf>
    <xf numFmtId="0" fontId="3" fillId="4" borderId="0" xfId="0" applyFont="1" applyFill="1"/>
    <xf numFmtId="165" fontId="1" fillId="0" borderId="0" xfId="5" applyNumberFormat="1" applyFont="1" applyFill="1" applyProtection="1"/>
    <xf numFmtId="44" fontId="10" fillId="4" borderId="0" xfId="0" applyNumberFormat="1" applyFont="1" applyFill="1"/>
    <xf numFmtId="0" fontId="10" fillId="3" borderId="0" xfId="0" applyFont="1" applyFill="1"/>
    <xf numFmtId="0" fontId="10" fillId="4" borderId="0" xfId="0" applyFont="1" applyFill="1"/>
    <xf numFmtId="0" fontId="0" fillId="4" borderId="0" xfId="0" applyFill="1"/>
    <xf numFmtId="0" fontId="1" fillId="4" borderId="1" xfId="0" applyFont="1" applyFill="1" applyBorder="1"/>
    <xf numFmtId="10" fontId="1" fillId="7" borderId="1" xfId="5" applyNumberFormat="1" applyFont="1" applyFill="1" applyBorder="1"/>
    <xf numFmtId="44" fontId="10" fillId="7" borderId="0" xfId="2" applyFont="1" applyFill="1"/>
    <xf numFmtId="165" fontId="10" fillId="4" borderId="0" xfId="0" applyNumberFormat="1" applyFont="1" applyFill="1"/>
    <xf numFmtId="44" fontId="7" fillId="3" borderId="0" xfId="2" applyFont="1" applyFill="1"/>
    <xf numFmtId="0" fontId="9" fillId="0" borderId="17" xfId="0" applyFont="1" applyBorder="1" applyAlignment="1">
      <alignment vertical="center"/>
    </xf>
    <xf numFmtId="0" fontId="0" fillId="0" borderId="17" xfId="0" applyFont="1" applyBorder="1" applyAlignment="1">
      <alignment vertical="top"/>
    </xf>
    <xf numFmtId="0" fontId="9" fillId="5" borderId="1" xfId="0" applyFont="1" applyFill="1" applyBorder="1" applyAlignment="1">
      <alignment vertical="center"/>
    </xf>
    <xf numFmtId="0" fontId="0" fillId="5" borderId="1" xfId="0" applyFont="1" applyFill="1" applyBorder="1" applyAlignment="1">
      <alignment vertical="top"/>
    </xf>
    <xf numFmtId="0" fontId="0" fillId="5" borderId="1" xfId="0" applyFill="1" applyBorder="1"/>
    <xf numFmtId="0" fontId="1" fillId="0" borderId="0" xfId="0" applyFont="1" applyAlignment="1">
      <alignment wrapText="1"/>
    </xf>
    <xf numFmtId="0" fontId="1" fillId="0" borderId="0" xfId="0" applyFont="1"/>
    <xf numFmtId="0" fontId="3" fillId="3" borderId="0" xfId="4" applyFont="1" applyFill="1"/>
    <xf numFmtId="0" fontId="1" fillId="5" borderId="0" xfId="4" applyFont="1" applyFill="1" applyBorder="1" applyAlignment="1">
      <alignment horizontal="left"/>
    </xf>
    <xf numFmtId="44" fontId="1" fillId="5" borderId="0" xfId="3" applyFont="1" applyFill="1" applyBorder="1"/>
    <xf numFmtId="0" fontId="6" fillId="5" borderId="0" xfId="0" applyFont="1" applyFill="1"/>
    <xf numFmtId="0" fontId="0" fillId="5" borderId="0" xfId="0" applyFill="1"/>
    <xf numFmtId="10" fontId="5" fillId="3" borderId="1" xfId="2" applyNumberFormat="1" applyFont="1" applyFill="1" applyBorder="1" applyAlignment="1">
      <alignment vertical="top"/>
    </xf>
    <xf numFmtId="44" fontId="1" fillId="0" borderId="1" xfId="3" applyFont="1" applyFill="1" applyBorder="1"/>
    <xf numFmtId="44" fontId="5" fillId="0" borderId="1" xfId="2" applyFont="1" applyFill="1" applyBorder="1"/>
    <xf numFmtId="10" fontId="0" fillId="0" borderId="1" xfId="0" applyNumberFormat="1" applyFill="1" applyBorder="1"/>
    <xf numFmtId="166" fontId="0" fillId="9" borderId="16" xfId="0" applyNumberFormat="1" applyFill="1" applyBorder="1"/>
    <xf numFmtId="166" fontId="0" fillId="9" borderId="17" xfId="0" applyNumberFormat="1" applyFill="1" applyBorder="1"/>
    <xf numFmtId="166" fontId="0" fillId="9" borderId="1" xfId="0" applyNumberFormat="1" applyFill="1" applyBorder="1"/>
    <xf numFmtId="0" fontId="0" fillId="9" borderId="1" xfId="0" applyFill="1" applyBorder="1"/>
    <xf numFmtId="10" fontId="0" fillId="3" borderId="0" xfId="0" applyNumberFormat="1" applyFill="1"/>
    <xf numFmtId="10" fontId="0" fillId="0" borderId="1" xfId="5" applyNumberFormat="1" applyFont="1" applyFill="1" applyBorder="1" applyAlignment="1">
      <alignment horizontal="right" vertical="top"/>
    </xf>
    <xf numFmtId="44" fontId="1" fillId="0" borderId="1" xfId="2" applyFont="1" applyFill="1" applyBorder="1" applyAlignment="1" applyProtection="1">
      <alignment horizontal="right" vertical="top"/>
    </xf>
    <xf numFmtId="10" fontId="1" fillId="0" borderId="1" xfId="5" applyNumberFormat="1" applyFont="1" applyFill="1" applyBorder="1"/>
    <xf numFmtId="44" fontId="1" fillId="0" borderId="5" xfId="2" applyFill="1" applyBorder="1" applyAlignment="1"/>
    <xf numFmtId="0" fontId="0" fillId="2" borderId="5" xfId="0" applyFill="1" applyBorder="1" applyAlignment="1">
      <alignment horizontal="left"/>
    </xf>
    <xf numFmtId="0" fontId="0" fillId="2" borderId="9" xfId="0" applyFill="1" applyBorder="1" applyAlignment="1">
      <alignment horizontal="left"/>
    </xf>
    <xf numFmtId="0" fontId="0" fillId="2" borderId="1" xfId="0" applyFill="1" applyBorder="1" applyAlignment="1">
      <alignment horizontal="left"/>
    </xf>
    <xf numFmtId="0" fontId="1" fillId="3" borderId="1" xfId="0" applyFont="1" applyFill="1" applyBorder="1" applyAlignment="1">
      <alignment horizontal="left"/>
    </xf>
    <xf numFmtId="0" fontId="0" fillId="3" borderId="1" xfId="0" applyFill="1" applyBorder="1" applyAlignment="1">
      <alignment horizontal="left"/>
    </xf>
    <xf numFmtId="9" fontId="1" fillId="3" borderId="5" xfId="5" applyFont="1" applyFill="1" applyBorder="1" applyAlignment="1">
      <alignment horizontal="left"/>
    </xf>
    <xf numFmtId="9" fontId="1" fillId="3" borderId="6" xfId="5" applyFont="1" applyFill="1" applyBorder="1" applyAlignment="1">
      <alignment horizontal="left"/>
    </xf>
    <xf numFmtId="44" fontId="1" fillId="0" borderId="1" xfId="2" applyFont="1" applyFill="1" applyBorder="1" applyAlignment="1">
      <alignment horizontal="center" vertical="top"/>
    </xf>
    <xf numFmtId="44" fontId="1" fillId="8" borderId="7" xfId="2" applyFont="1" applyFill="1" applyBorder="1" applyAlignment="1" applyProtection="1">
      <alignment horizontal="center" vertical="top"/>
      <protection locked="0"/>
    </xf>
    <xf numFmtId="44" fontId="1" fillId="8" borderId="10" xfId="2" applyFont="1" applyFill="1" applyBorder="1" applyAlignment="1" applyProtection="1">
      <alignment horizontal="center" vertical="top"/>
      <protection locked="0"/>
    </xf>
    <xf numFmtId="0" fontId="1" fillId="0" borderId="8" xfId="1" applyNumberFormat="1" applyFont="1" applyFill="1" applyBorder="1" applyAlignment="1">
      <alignment horizontal="center" vertical="top" wrapText="1"/>
    </xf>
    <xf numFmtId="0" fontId="1" fillId="0" borderId="10" xfId="1" applyNumberFormat="1" applyFont="1" applyFill="1" applyBorder="1" applyAlignment="1">
      <alignment horizontal="center" vertical="top" wrapText="1"/>
    </xf>
    <xf numFmtId="0" fontId="1" fillId="5" borderId="5" xfId="4" applyFont="1" applyFill="1" applyBorder="1" applyAlignment="1">
      <alignment horizontal="left"/>
    </xf>
    <xf numFmtId="0" fontId="1" fillId="5" borderId="9" xfId="4" applyFont="1" applyFill="1" applyBorder="1" applyAlignment="1">
      <alignment horizontal="left"/>
    </xf>
    <xf numFmtId="0" fontId="1" fillId="6" borderId="5" xfId="4" applyFont="1" applyFill="1" applyBorder="1" applyAlignment="1">
      <alignment horizontal="left"/>
    </xf>
    <xf numFmtId="0" fontId="1" fillId="6" borderId="9" xfId="4" applyFont="1" applyFill="1" applyBorder="1" applyAlignment="1">
      <alignment horizontal="left"/>
    </xf>
    <xf numFmtId="0" fontId="0" fillId="2" borderId="5" xfId="0" applyFill="1" applyBorder="1" applyAlignment="1">
      <alignment horizontal="left" wrapText="1"/>
    </xf>
    <xf numFmtId="0" fontId="0" fillId="2" borderId="6" xfId="0" applyFill="1" applyBorder="1" applyAlignment="1">
      <alignment horizontal="left" wrapText="1"/>
    </xf>
    <xf numFmtId="0" fontId="0" fillId="2" borderId="9" xfId="0" applyFill="1" applyBorder="1" applyAlignment="1">
      <alignment horizontal="left" wrapText="1"/>
    </xf>
    <xf numFmtId="0" fontId="3" fillId="3" borderId="5" xfId="0" applyFont="1" applyFill="1" applyBorder="1" applyAlignment="1">
      <alignment horizontal="left"/>
    </xf>
    <xf numFmtId="0" fontId="3" fillId="3" borderId="9" xfId="0" applyFont="1" applyFill="1" applyBorder="1" applyAlignment="1">
      <alignment horizontal="left"/>
    </xf>
    <xf numFmtId="0" fontId="0" fillId="3" borderId="11" xfId="0" applyFill="1" applyBorder="1" applyAlignment="1">
      <alignment horizontal="left" wrapText="1"/>
    </xf>
    <xf numFmtId="0" fontId="0" fillId="3" borderId="12" xfId="0" applyFill="1" applyBorder="1" applyAlignment="1">
      <alignment horizontal="left" wrapText="1"/>
    </xf>
    <xf numFmtId="0" fontId="0" fillId="3" borderId="13" xfId="0" applyFill="1" applyBorder="1" applyAlignment="1">
      <alignment horizontal="left" wrapText="1"/>
    </xf>
    <xf numFmtId="0" fontId="0" fillId="3" borderId="11" xfId="0" applyFill="1" applyBorder="1" applyAlignment="1">
      <alignment horizontal="left"/>
    </xf>
    <xf numFmtId="0" fontId="0" fillId="3" borderId="12" xfId="0" applyFill="1" applyBorder="1" applyAlignment="1">
      <alignment horizontal="left"/>
    </xf>
    <xf numFmtId="10" fontId="0" fillId="3" borderId="7" xfId="5" applyNumberFormat="1" applyFont="1" applyFill="1" applyBorder="1" applyAlignment="1">
      <alignment horizontal="right" vertical="top"/>
    </xf>
    <xf numFmtId="10" fontId="0" fillId="3" borderId="8" xfId="5" applyNumberFormat="1" applyFont="1" applyFill="1" applyBorder="1" applyAlignment="1">
      <alignment horizontal="right" vertical="top"/>
    </xf>
    <xf numFmtId="10" fontId="0" fillId="3" borderId="10" xfId="5" applyNumberFormat="1" applyFont="1" applyFill="1" applyBorder="1" applyAlignment="1">
      <alignment horizontal="right" vertical="top"/>
    </xf>
    <xf numFmtId="0" fontId="0" fillId="3" borderId="14" xfId="0" applyFill="1" applyBorder="1" applyAlignment="1">
      <alignment horizontal="left" vertical="top" wrapText="1"/>
    </xf>
    <xf numFmtId="0" fontId="0" fillId="3" borderId="15" xfId="0" applyFill="1" applyBorder="1" applyAlignment="1">
      <alignment horizontal="left" vertical="top" wrapText="1"/>
    </xf>
    <xf numFmtId="0" fontId="1" fillId="3" borderId="5" xfId="0" applyFont="1" applyFill="1" applyBorder="1" applyAlignment="1">
      <alignment horizontal="left" wrapText="1"/>
    </xf>
    <xf numFmtId="0" fontId="0" fillId="0" borderId="9" xfId="0" applyBorder="1"/>
    <xf numFmtId="0" fontId="5" fillId="3" borderId="5" xfId="0" applyFont="1" applyFill="1" applyBorder="1" applyAlignment="1">
      <alignment horizontal="left"/>
    </xf>
    <xf numFmtId="0" fontId="5" fillId="3" borderId="6" xfId="0" applyFont="1" applyFill="1" applyBorder="1" applyAlignment="1">
      <alignment horizontal="left"/>
    </xf>
    <xf numFmtId="0" fontId="5" fillId="3" borderId="9" xfId="0" applyFont="1" applyFill="1" applyBorder="1" applyAlignment="1">
      <alignment horizontal="left"/>
    </xf>
    <xf numFmtId="0" fontId="5" fillId="3" borderId="1" xfId="0" applyFont="1" applyFill="1" applyBorder="1" applyAlignment="1">
      <alignment horizontal="left"/>
    </xf>
    <xf numFmtId="0" fontId="1" fillId="3" borderId="5" xfId="0" applyFont="1" applyFill="1" applyBorder="1" applyAlignment="1">
      <alignment horizontal="left"/>
    </xf>
    <xf numFmtId="0" fontId="1" fillId="8" borderId="5" xfId="0" applyFont="1" applyFill="1" applyBorder="1" applyAlignment="1" applyProtection="1">
      <alignment horizontal="center"/>
      <protection locked="0"/>
    </xf>
    <xf numFmtId="0" fontId="1" fillId="8" borderId="6" xfId="0" applyFont="1" applyFill="1" applyBorder="1" applyAlignment="1" applyProtection="1">
      <alignment horizontal="center"/>
      <protection locked="0"/>
    </xf>
    <xf numFmtId="0" fontId="1" fillId="8" borderId="9" xfId="0" applyFont="1" applyFill="1" applyBorder="1" applyAlignment="1" applyProtection="1">
      <alignment horizontal="center"/>
      <protection locked="0"/>
    </xf>
    <xf numFmtId="0" fontId="1" fillId="5" borderId="5" xfId="0" applyFont="1" applyFill="1" applyBorder="1" applyAlignment="1">
      <alignment horizontal="center"/>
    </xf>
    <xf numFmtId="0" fontId="1" fillId="5" borderId="6" xfId="0" applyFont="1" applyFill="1" applyBorder="1" applyAlignment="1">
      <alignment horizontal="center"/>
    </xf>
    <xf numFmtId="0" fontId="1" fillId="5" borderId="9" xfId="0" applyFont="1" applyFill="1" applyBorder="1" applyAlignment="1">
      <alignment horizontal="center"/>
    </xf>
  </cellXfs>
  <cellStyles count="6">
    <cellStyle name="Comma" xfId="1" builtinId="3"/>
    <cellStyle name="Currency" xfId="2" builtinId="4"/>
    <cellStyle name="Currency 2" xfId="3" xr:uid="{00000000-0005-0000-0000-000002000000}"/>
    <cellStyle name="Normal" xfId="0" builtinId="0"/>
    <cellStyle name="Normal 2" xfId="4" xr:uid="{00000000-0005-0000-0000-000004000000}"/>
    <cellStyle name="Percent" xfId="5" builtinId="5"/>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8"/>
  <sheetViews>
    <sheetView tabSelected="1" zoomScale="107" zoomScaleNormal="107" workbookViewId="0">
      <selection activeCell="L30" sqref="L30:L31"/>
    </sheetView>
  </sheetViews>
  <sheetFormatPr defaultColWidth="9.1796875" defaultRowHeight="12.5" x14ac:dyDescent="0.25"/>
  <cols>
    <col min="1" max="1" width="25.26953125" style="3" customWidth="1"/>
    <col min="2" max="2" width="11.1796875" style="6" customWidth="1"/>
    <col min="3" max="3" width="14.453125" style="6" bestFit="1" customWidth="1"/>
    <col min="4" max="4" width="19.453125" style="9" customWidth="1"/>
    <col min="5" max="5" width="19" style="9" customWidth="1"/>
    <col min="6" max="6" width="19.26953125" style="58" customWidth="1"/>
    <col min="7" max="7" width="16.26953125" style="56" customWidth="1"/>
    <col min="8" max="8" width="9.1796875" style="3" customWidth="1"/>
    <col min="9" max="9" width="9.1796875" style="3" hidden="1" customWidth="1"/>
    <col min="10" max="10" width="9.1796875" style="3" customWidth="1"/>
    <col min="11" max="16384" width="9.1796875" style="3"/>
  </cols>
  <sheetData>
    <row r="1" spans="1:8" ht="15" customHeight="1" x14ac:dyDescent="0.35">
      <c r="A1" s="52" t="s">
        <v>12</v>
      </c>
      <c r="B1" s="52"/>
      <c r="C1" s="24"/>
      <c r="D1" s="24"/>
      <c r="E1" s="24"/>
      <c r="F1" s="56"/>
      <c r="H1" s="24"/>
    </row>
    <row r="2" spans="1:8" ht="15" customHeight="1" x14ac:dyDescent="0.35">
      <c r="A2" s="52"/>
      <c r="B2" s="52"/>
      <c r="C2" s="24"/>
      <c r="D2" s="24"/>
      <c r="E2" s="24"/>
      <c r="F2" s="56"/>
      <c r="H2" s="24"/>
    </row>
    <row r="3" spans="1:8" ht="15" customHeight="1" x14ac:dyDescent="0.3">
      <c r="A3" s="99" t="s">
        <v>216</v>
      </c>
      <c r="B3" s="99"/>
      <c r="C3" s="99"/>
      <c r="D3" s="24"/>
      <c r="E3" s="24"/>
      <c r="F3" s="56"/>
      <c r="H3" s="24"/>
    </row>
    <row r="4" spans="1:8" ht="15" customHeight="1" x14ac:dyDescent="0.25">
      <c r="A4" s="129" t="s">
        <v>217</v>
      </c>
      <c r="B4" s="130"/>
      <c r="C4" s="114">
        <v>22.44</v>
      </c>
      <c r="D4" s="24"/>
      <c r="E4" s="24"/>
      <c r="F4" s="56"/>
      <c r="H4" s="24"/>
    </row>
    <row r="5" spans="1:8" ht="15" customHeight="1" x14ac:dyDescent="0.25">
      <c r="A5" s="129" t="s">
        <v>218</v>
      </c>
      <c r="B5" s="130"/>
      <c r="C5" s="115">
        <v>6.7000000000000004E-2</v>
      </c>
      <c r="D5" s="24"/>
      <c r="E5" s="24"/>
      <c r="F5" s="56"/>
      <c r="H5" s="24"/>
    </row>
    <row r="6" spans="1:8" x14ac:dyDescent="0.25">
      <c r="A6" s="131" t="s">
        <v>215</v>
      </c>
      <c r="B6" s="132"/>
      <c r="C6" s="105">
        <f>ROUND(C4*C5+C4,2)</f>
        <v>23.94</v>
      </c>
      <c r="D6" s="56"/>
      <c r="E6" s="56"/>
      <c r="F6" s="56"/>
      <c r="H6" s="24"/>
    </row>
    <row r="7" spans="1:8" s="103" customFormat="1" x14ac:dyDescent="0.25">
      <c r="A7" s="100"/>
      <c r="B7" s="100"/>
      <c r="C7" s="101"/>
      <c r="D7" s="56"/>
      <c r="E7" s="56"/>
      <c r="F7" s="56"/>
      <c r="G7" s="56"/>
      <c r="H7" s="102"/>
    </row>
    <row r="8" spans="1:8" ht="13" x14ac:dyDescent="0.3">
      <c r="A8" s="7" t="s">
        <v>220</v>
      </c>
      <c r="B8" s="7"/>
      <c r="C8" s="8"/>
      <c r="D8" s="56"/>
      <c r="E8" s="56"/>
      <c r="F8" s="56"/>
      <c r="H8" s="24"/>
    </row>
    <row r="9" spans="1:8" x14ac:dyDescent="0.25">
      <c r="A9" s="119" t="s">
        <v>0</v>
      </c>
      <c r="B9" s="119"/>
      <c r="C9" s="5" t="s">
        <v>219</v>
      </c>
      <c r="D9" s="59" t="s">
        <v>66</v>
      </c>
      <c r="E9" s="60" t="s">
        <v>67</v>
      </c>
      <c r="F9" s="56"/>
      <c r="G9" s="3"/>
    </row>
    <row r="10" spans="1:8" x14ac:dyDescent="0.25">
      <c r="A10" s="120" t="s">
        <v>75</v>
      </c>
      <c r="B10" s="121"/>
      <c r="C10" s="39">
        <f>$C$6</f>
        <v>23.94</v>
      </c>
      <c r="D10" s="61">
        <v>6</v>
      </c>
      <c r="E10" s="62">
        <f>C10*D10</f>
        <v>143.64000000000001</v>
      </c>
      <c r="F10" s="56"/>
      <c r="G10" s="3"/>
    </row>
    <row r="11" spans="1:8" x14ac:dyDescent="0.25">
      <c r="A11" s="24"/>
      <c r="B11" s="24"/>
      <c r="C11" s="24"/>
      <c r="D11" s="24"/>
      <c r="E11" s="24"/>
      <c r="F11" s="56"/>
      <c r="H11" s="24"/>
    </row>
    <row r="12" spans="1:8" ht="13" x14ac:dyDescent="0.3">
      <c r="A12" s="7" t="s">
        <v>221</v>
      </c>
      <c r="B12" s="24"/>
      <c r="C12" s="24"/>
      <c r="D12" s="24"/>
      <c r="E12" s="24"/>
      <c r="F12" s="56"/>
      <c r="H12" s="24"/>
    </row>
    <row r="13" spans="1:8" ht="18" customHeight="1" x14ac:dyDescent="0.25">
      <c r="A13" s="16" t="s">
        <v>51</v>
      </c>
      <c r="B13" s="63"/>
      <c r="C13" s="64" t="s">
        <v>58</v>
      </c>
      <c r="D13" s="65" t="s">
        <v>52</v>
      </c>
      <c r="E13" s="47" t="s">
        <v>68</v>
      </c>
      <c r="F13" s="47" t="s">
        <v>69</v>
      </c>
      <c r="H13" s="24"/>
    </row>
    <row r="14" spans="1:8" x14ac:dyDescent="0.25">
      <c r="A14" s="122" t="s">
        <v>76</v>
      </c>
      <c r="B14" s="123"/>
      <c r="C14" s="116">
        <v>23.42</v>
      </c>
      <c r="D14" s="42">
        <v>0.11</v>
      </c>
      <c r="E14" s="61">
        <f>D10*D14</f>
        <v>0.66</v>
      </c>
      <c r="F14" s="39">
        <f>C14*E14</f>
        <v>15.457200000000002</v>
      </c>
      <c r="G14" s="57"/>
      <c r="H14" s="24"/>
    </row>
    <row r="15" spans="1:8" x14ac:dyDescent="0.25">
      <c r="A15" s="24"/>
      <c r="B15" s="24"/>
      <c r="C15" s="24"/>
      <c r="D15" s="24"/>
      <c r="E15" s="24"/>
      <c r="F15" s="56"/>
      <c r="H15" s="24"/>
    </row>
    <row r="16" spans="1:8" ht="13" x14ac:dyDescent="0.3">
      <c r="A16" s="35" t="s">
        <v>222</v>
      </c>
      <c r="B16" s="43"/>
      <c r="C16" s="44"/>
      <c r="D16" s="45"/>
      <c r="E16" s="24"/>
      <c r="F16" s="56"/>
      <c r="H16" s="24"/>
    </row>
    <row r="17" spans="1:9" ht="37.5" x14ac:dyDescent="0.25">
      <c r="A17" s="46" t="s">
        <v>53</v>
      </c>
      <c r="B17" s="5" t="s">
        <v>54</v>
      </c>
      <c r="C17" s="47" t="s">
        <v>55</v>
      </c>
      <c r="D17" s="47" t="s">
        <v>72</v>
      </c>
      <c r="E17" s="46" t="s">
        <v>73</v>
      </c>
      <c r="F17" s="47" t="s">
        <v>74</v>
      </c>
      <c r="H17" s="24"/>
    </row>
    <row r="18" spans="1:9" x14ac:dyDescent="0.25">
      <c r="A18" s="48" t="s">
        <v>56</v>
      </c>
      <c r="B18" s="49">
        <v>0</v>
      </c>
      <c r="C18" s="125">
        <v>0</v>
      </c>
      <c r="D18" s="127">
        <f>IF(C18&gt;0,D10,0)</f>
        <v>0</v>
      </c>
      <c r="E18" s="124">
        <f>C18*D18</f>
        <v>0</v>
      </c>
      <c r="F18" s="124">
        <f>E18</f>
        <v>0</v>
      </c>
      <c r="H18" s="24"/>
    </row>
    <row r="19" spans="1:9" x14ac:dyDescent="0.25">
      <c r="A19" s="48" t="s">
        <v>57</v>
      </c>
      <c r="B19" s="50">
        <v>2.5</v>
      </c>
      <c r="C19" s="126"/>
      <c r="D19" s="128"/>
      <c r="E19" s="124"/>
      <c r="F19" s="124"/>
      <c r="H19" s="24"/>
    </row>
    <row r="20" spans="1:9" x14ac:dyDescent="0.25">
      <c r="A20" s="24"/>
      <c r="B20" s="24"/>
      <c r="C20" s="24"/>
      <c r="D20" s="24"/>
      <c r="E20" s="24"/>
      <c r="F20" s="56"/>
      <c r="H20" s="24"/>
    </row>
    <row r="21" spans="1:9" ht="13" x14ac:dyDescent="0.3">
      <c r="A21" s="7" t="s">
        <v>223</v>
      </c>
      <c r="B21" s="3"/>
      <c r="C21" s="3"/>
      <c r="D21" s="3"/>
      <c r="E21" s="3"/>
      <c r="F21" s="56"/>
      <c r="H21" s="24"/>
    </row>
    <row r="22" spans="1:9" x14ac:dyDescent="0.25">
      <c r="A22" s="16" t="s">
        <v>41</v>
      </c>
      <c r="B22" s="17"/>
      <c r="C22" s="17"/>
      <c r="D22" s="1" t="s">
        <v>11</v>
      </c>
      <c r="E22" s="24"/>
      <c r="F22" s="56"/>
      <c r="H22" s="24"/>
    </row>
    <row r="23" spans="1:9" x14ac:dyDescent="0.25">
      <c r="A23" s="122" t="s">
        <v>22</v>
      </c>
      <c r="B23" s="123"/>
      <c r="C23" s="33">
        <v>8.7099999999999997E-2</v>
      </c>
      <c r="D23" s="22">
        <f>C23*(E10+F14+F18)</f>
        <v>13.85736612</v>
      </c>
      <c r="E23" s="24"/>
      <c r="F23" s="56"/>
      <c r="H23" s="24"/>
    </row>
    <row r="24" spans="1:9" x14ac:dyDescent="0.25">
      <c r="A24" s="24"/>
      <c r="B24" s="24"/>
      <c r="C24" s="24"/>
      <c r="D24" s="24"/>
      <c r="E24" s="24"/>
      <c r="F24" s="56"/>
      <c r="H24" s="24"/>
    </row>
    <row r="25" spans="1:9" ht="13" x14ac:dyDescent="0.3">
      <c r="A25" s="7" t="s">
        <v>224</v>
      </c>
      <c r="B25" s="3"/>
      <c r="C25" s="3"/>
      <c r="D25" s="24"/>
      <c r="E25" s="24"/>
      <c r="F25" s="56"/>
      <c r="H25" s="24"/>
    </row>
    <row r="26" spans="1:9" x14ac:dyDescent="0.25">
      <c r="A26" s="117" t="s">
        <v>17</v>
      </c>
      <c r="B26" s="118"/>
      <c r="C26" s="23">
        <f>E10+F14+F18+D23</f>
        <v>172.95456612000001</v>
      </c>
      <c r="D26" s="24"/>
      <c r="E26" s="24"/>
      <c r="F26" s="56"/>
      <c r="H26" s="24"/>
    </row>
    <row r="27" spans="1:9" ht="19.5" customHeight="1" x14ac:dyDescent="0.25">
      <c r="A27" s="24"/>
      <c r="B27" s="24"/>
      <c r="C27" s="24"/>
      <c r="D27" s="24"/>
      <c r="E27" s="24"/>
      <c r="F27" s="56"/>
      <c r="H27" s="24"/>
    </row>
    <row r="28" spans="1:9" x14ac:dyDescent="0.25">
      <c r="I28" s="51" t="s">
        <v>61</v>
      </c>
    </row>
  </sheetData>
  <sheetProtection algorithmName="SHA-512" hashValue="r1mvhFYsnYX7IBQXxEBKJnQCuqsJ41ZOebTHhPWOdpFUfY0HNgDu3y6QJP31vrl3LQmtfs5dm8aKiK2SnGHhog==" saltValue="rTk2TPgM8mM2xFupMn0DGQ==" spinCount="100000" sheet="1" objects="1" scenarios="1"/>
  <mergeCells count="12">
    <mergeCell ref="A4:B4"/>
    <mergeCell ref="A5:B5"/>
    <mergeCell ref="A6:B6"/>
    <mergeCell ref="E18:E19"/>
    <mergeCell ref="A23:B23"/>
    <mergeCell ref="A26:B26"/>
    <mergeCell ref="A9:B9"/>
    <mergeCell ref="A10:B10"/>
    <mergeCell ref="A14:B14"/>
    <mergeCell ref="F18:F19"/>
    <mergeCell ref="C18:C19"/>
    <mergeCell ref="D18:D19"/>
  </mergeCells>
  <phoneticPr fontId="2" type="noConversion"/>
  <dataValidations xWindow="709" yWindow="410" count="18">
    <dataValidation allowBlank="1" showInputMessage="1" showErrorMessage="1" prompt="Use CTRL plus arrow keys to move to edge of tables.  Press TAB to move to cells where data can be entered" sqref="A1:B2" xr:uid="{00000000-0002-0000-0000-000000000000}"/>
    <dataValidation allowBlank="1" showInputMessage="1" showErrorMessage="1" prompt="Independent Living Skills Wage" sqref="C10" xr:uid="{00000000-0002-0000-0000-000001000000}"/>
    <dataValidation allowBlank="1" showInputMessage="1" showErrorMessage="1" prompt="Percentage for Direct Care Relief Staffing" sqref="C23" xr:uid="{00000000-0002-0000-0000-000002000000}"/>
    <dataValidation allowBlank="1" showInputMessage="1" showErrorMessage="1" prompt="Direct Care Relief Staffing Dollar Amount formula is Percentage for Direct Care Relief Staffing times (Independent Living Skills Wage plus Supervision Amount plus Add-on Choice)" sqref="D23" xr:uid="{00000000-0002-0000-0000-000003000000}"/>
    <dataValidation allowBlank="1" showInputMessage="1" showErrorMessage="1" prompt="Total Individual Staffing Amount formula is Independent Living Skills Wage plus Supervision Amount plus Add-on Choice plus Direct Care Relief Staffing Dollar Amount" sqref="C26" xr:uid="{00000000-0002-0000-0000-000004000000}"/>
    <dataValidation allowBlank="1" showInputMessage="1" showErrorMessage="1" prompt="Supervision Percent" sqref="D14" xr:uid="{00000000-0002-0000-0000-000005000000}"/>
    <dataValidation allowBlank="1" showInputMessage="1" showErrorMessage="1" prompt="Supervision Wage" sqref="C14" xr:uid="{00000000-0002-0000-0000-000006000000}"/>
    <dataValidation type="list" allowBlank="1" showInputMessage="1" showErrorMessage="1" prompt="Enter Add-on Choice.  Press ALT and the down arrow to bring up the drop down options.  Use arrow keys to scroll through the options and press ENTER on the appropriate selection." sqref="C18" xr:uid="{00000000-0002-0000-0000-000007000000}">
      <formula1>$B$18:$B$19</formula1>
    </dataValidation>
    <dataValidation allowBlank="1" showInputMessage="1" showErrorMessage="1" prompt="Deaf or Hard of Hearing Add-on Amount" sqref="B19" xr:uid="{00000000-0002-0000-0000-000008000000}"/>
    <dataValidation allowBlank="1" showInputMessage="1" showErrorMessage="1" prompt="No Customization Add-on Amount" sqref="B18" xr:uid="{00000000-0002-0000-0000-000009000000}"/>
    <dataValidation allowBlank="1" showInputMessage="1" showErrorMessage="1" prompt="Direct Staff Total Cost per Day formula is Wage times Hours per Day" sqref="E10" xr:uid="{00000000-0002-0000-0000-00000A000000}"/>
    <dataValidation allowBlank="1" showInputMessage="1" showErrorMessage="1" prompt="Direct Staff Hours per Day" sqref="D10" xr:uid="{00000000-0002-0000-0000-00000B000000}"/>
    <dataValidation allowBlank="1" showInputMessage="1" showErrorMessage="1" prompt="Supervision Total Cost per Day formula is (Supervision Wage times Supervision Hours per Day) divided by last digit of Staffing Ratio" sqref="F14" xr:uid="{00000000-0002-0000-0000-00000C000000}"/>
    <dataValidation allowBlank="1" showInputMessage="1" showErrorMessage="1" prompt="Supervision Hours per Day formula is equal to Direct Staff Hours per Day times Supervision Percent" sqref="E14" xr:uid="{00000000-0002-0000-0000-00000D000000}"/>
    <dataValidation allowBlank="1" showInputMessage="1" showErrorMessage="1" prompt="If Add-on Choice Amount is greater than $0, Staffing Customization Total Hours perDay formula is equal to Direct Staff Hours per Day" sqref="D18:D19" xr:uid="{00000000-0002-0000-0000-00000E000000}"/>
    <dataValidation allowBlank="1" showInputMessage="1" showErrorMessage="1" prompt="Staffing Customization Amount perDay formula is equal to Total Cost per Day" sqref="F18:F19" xr:uid="{00000000-0002-0000-0000-00000F000000}"/>
    <dataValidation allowBlank="1" showInputMessage="1" showErrorMessage="1" prompt="Staffing Customization Total Cost per Day formula is Add-on Amount times Staffing Customization Total Hours per Day" sqref="E18:E19" xr:uid="{00000000-0002-0000-0000-000010000000}"/>
    <dataValidation allowBlank="1" showInputMessage="1" showErrorMessage="1" prompt="Shared On-site Primary Staff/Awake Wage" sqref="C4" xr:uid="{00000000-0002-0000-0000-000011000000}"/>
  </dataValidations>
  <pageMargins left="0.75" right="0.75" top="1.37" bottom="1" header="0.5" footer="0.5"/>
  <pageSetup orientation="portrait" r:id="rId1"/>
  <headerFooter alignWithMargins="0">
    <oddHeader>&amp;C&amp;G</oddHeader>
    <oddFooter>&amp;LDWRS Draft framework for ILS Training&amp;R&amp;P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2"/>
  <sheetViews>
    <sheetView zoomScale="125" workbookViewId="0">
      <selection activeCell="C10" sqref="C10"/>
    </sheetView>
  </sheetViews>
  <sheetFormatPr defaultColWidth="9.1796875" defaultRowHeight="12.5" x14ac:dyDescent="0.25"/>
  <cols>
    <col min="1" max="1" width="3.7265625" style="3" customWidth="1"/>
    <col min="2" max="2" width="49.7265625" style="3" customWidth="1"/>
    <col min="3" max="3" width="13.1796875" style="3" customWidth="1"/>
    <col min="4" max="16384" width="9.1796875" style="3"/>
  </cols>
  <sheetData>
    <row r="1" spans="1:5" ht="15.5" x14ac:dyDescent="0.35">
      <c r="A1" s="52" t="s">
        <v>34</v>
      </c>
      <c r="B1" s="52"/>
      <c r="C1" s="52"/>
      <c r="D1" s="24"/>
      <c r="E1" s="24"/>
    </row>
    <row r="2" spans="1:5" x14ac:dyDescent="0.25">
      <c r="A2" s="24"/>
      <c r="B2" s="24"/>
      <c r="C2" s="24"/>
      <c r="D2" s="24"/>
      <c r="E2" s="24"/>
    </row>
    <row r="3" spans="1:5" ht="13" x14ac:dyDescent="0.3">
      <c r="A3" s="7" t="s">
        <v>35</v>
      </c>
      <c r="C3" s="24"/>
      <c r="D3" s="24"/>
      <c r="E3" s="24"/>
    </row>
    <row r="4" spans="1:5" x14ac:dyDescent="0.25">
      <c r="A4" s="133" t="s">
        <v>36</v>
      </c>
      <c r="B4" s="134"/>
      <c r="C4" s="135"/>
      <c r="D4" s="24"/>
      <c r="E4" s="24"/>
    </row>
    <row r="5" spans="1:5" ht="39.75" customHeight="1" x14ac:dyDescent="0.25">
      <c r="A5" s="138" t="s">
        <v>71</v>
      </c>
      <c r="B5" s="139"/>
      <c r="C5" s="140"/>
      <c r="D5" s="24"/>
      <c r="E5" s="24"/>
    </row>
    <row r="6" spans="1:5" x14ac:dyDescent="0.25">
      <c r="A6" s="18"/>
      <c r="B6" s="19" t="s">
        <v>26</v>
      </c>
      <c r="C6" s="20"/>
      <c r="D6" s="24"/>
      <c r="E6" s="24"/>
    </row>
    <row r="7" spans="1:5" x14ac:dyDescent="0.25">
      <c r="A7" s="18"/>
      <c r="B7" s="19" t="s">
        <v>27</v>
      </c>
      <c r="C7" s="21"/>
      <c r="D7" s="24"/>
      <c r="E7" s="24"/>
    </row>
    <row r="8" spans="1:5" x14ac:dyDescent="0.25">
      <c r="A8" s="18"/>
      <c r="B8" s="19" t="s">
        <v>32</v>
      </c>
      <c r="C8" s="21"/>
      <c r="D8" s="24"/>
      <c r="E8" s="24"/>
    </row>
    <row r="9" spans="1:5" x14ac:dyDescent="0.25">
      <c r="A9" s="18"/>
      <c r="B9" s="19" t="s">
        <v>33</v>
      </c>
      <c r="C9" s="21"/>
      <c r="D9" s="24"/>
      <c r="E9" s="24"/>
    </row>
    <row r="10" spans="1:5" ht="13" x14ac:dyDescent="0.3">
      <c r="A10" s="136" t="s">
        <v>31</v>
      </c>
      <c r="B10" s="137"/>
      <c r="C10" s="31">
        <v>0.155</v>
      </c>
      <c r="D10" s="24"/>
      <c r="E10" s="24"/>
    </row>
    <row r="11" spans="1:5" x14ac:dyDescent="0.25">
      <c r="A11" s="24"/>
      <c r="B11" s="24"/>
      <c r="C11" s="24"/>
      <c r="D11" s="24"/>
      <c r="E11" s="24"/>
    </row>
    <row r="12" spans="1:5" x14ac:dyDescent="0.25">
      <c r="A12" s="24"/>
      <c r="B12" s="24"/>
      <c r="C12" s="24"/>
      <c r="D12" s="24"/>
      <c r="E12" s="24"/>
    </row>
  </sheetData>
  <sheetProtection algorithmName="SHA-512" hashValue="62gCRR3Yhjo7Qt1qYDILwh0wSd1YnIMVcpE0kvvy5YmZJbDWPCIZzqtarwXJsSd9r4iqMUTH15YLwiHqrlYlxw==" saltValue="wSNc65xODVooZt0QRLu8QQ==" spinCount="100000" sheet="1" objects="1" scenarios="1"/>
  <mergeCells count="3">
    <mergeCell ref="A4:C4"/>
    <mergeCell ref="A10:B10"/>
    <mergeCell ref="A5:C5"/>
  </mergeCells>
  <phoneticPr fontId="2" type="noConversion"/>
  <dataValidations count="1">
    <dataValidation allowBlank="1" showInputMessage="1" showErrorMessage="1" prompt="Total Hourly Program Support Percentage" sqref="C10" xr:uid="{00000000-0002-0000-0100-000000000000}"/>
  </dataValidations>
  <pageMargins left="0.75" right="0.75" top="1.37" bottom="1" header="0.5" footer="0.5"/>
  <pageSetup orientation="portrait" r:id="rId1"/>
  <headerFooter alignWithMargins="0">
    <oddHeader>&amp;C&amp;G</oddHeader>
    <oddFooter>&amp;LDWRS Draft framework for ILS Training - &amp;A&amp;R&amp;P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3"/>
  <sheetViews>
    <sheetView topLeftCell="A2" zoomScale="125" workbookViewId="0">
      <selection activeCell="C5" sqref="C5:C7"/>
    </sheetView>
  </sheetViews>
  <sheetFormatPr defaultColWidth="9.1796875" defaultRowHeight="12.5" x14ac:dyDescent="0.25"/>
  <cols>
    <col min="1" max="1" width="3" style="3" customWidth="1"/>
    <col min="2" max="2" width="40.1796875" style="3" bestFit="1" customWidth="1"/>
    <col min="3" max="3" width="24.54296875" style="3" customWidth="1"/>
    <col min="4" max="4" width="14" style="10" customWidth="1"/>
    <col min="5" max="5" width="15.453125" style="3" customWidth="1"/>
    <col min="6" max="6" width="18.1796875" style="3" bestFit="1" customWidth="1"/>
    <col min="7" max="7" width="9.1796875" style="3" hidden="1" customWidth="1"/>
    <col min="8" max="16384" width="9.1796875" style="3"/>
  </cols>
  <sheetData>
    <row r="1" spans="1:5" ht="15.5" x14ac:dyDescent="0.35">
      <c r="A1" s="52" t="s">
        <v>23</v>
      </c>
      <c r="B1" s="52"/>
      <c r="C1" s="52"/>
      <c r="D1" s="52"/>
      <c r="E1" s="24"/>
    </row>
    <row r="2" spans="1:5" x14ac:dyDescent="0.25">
      <c r="A2" s="24"/>
      <c r="B2" s="24"/>
      <c r="C2" s="24"/>
      <c r="D2" s="24"/>
      <c r="E2" s="24"/>
    </row>
    <row r="3" spans="1:5" ht="13" x14ac:dyDescent="0.3">
      <c r="A3" s="7" t="s">
        <v>15</v>
      </c>
      <c r="D3" s="24"/>
      <c r="E3" s="24"/>
    </row>
    <row r="4" spans="1:5" x14ac:dyDescent="0.25">
      <c r="A4" s="117" t="s">
        <v>38</v>
      </c>
      <c r="B4" s="118"/>
      <c r="C4" s="2" t="s">
        <v>14</v>
      </c>
      <c r="D4" s="24"/>
      <c r="E4" s="24"/>
    </row>
    <row r="5" spans="1:5" x14ac:dyDescent="0.25">
      <c r="A5" s="141" t="s">
        <v>20</v>
      </c>
      <c r="B5" s="142"/>
      <c r="C5" s="143">
        <v>0.11559999999999999</v>
      </c>
      <c r="D5" s="24"/>
      <c r="E5" s="24"/>
    </row>
    <row r="6" spans="1:5" x14ac:dyDescent="0.25">
      <c r="A6" s="11"/>
      <c r="B6" s="146" t="s">
        <v>21</v>
      </c>
      <c r="C6" s="144"/>
      <c r="D6" s="24"/>
      <c r="E6" s="24"/>
    </row>
    <row r="7" spans="1:5" x14ac:dyDescent="0.25">
      <c r="A7" s="12"/>
      <c r="B7" s="147"/>
      <c r="C7" s="145"/>
      <c r="D7" s="24"/>
      <c r="E7" s="24"/>
    </row>
    <row r="8" spans="1:5" x14ac:dyDescent="0.25">
      <c r="A8" s="141" t="s">
        <v>19</v>
      </c>
      <c r="B8" s="142"/>
      <c r="C8" s="143">
        <v>0.12039999999999999</v>
      </c>
      <c r="D8" s="24"/>
      <c r="E8" s="24"/>
    </row>
    <row r="9" spans="1:5" x14ac:dyDescent="0.25">
      <c r="A9" s="11"/>
      <c r="B9" s="4" t="s">
        <v>2</v>
      </c>
      <c r="C9" s="144"/>
      <c r="D9" s="24"/>
      <c r="E9" s="24"/>
    </row>
    <row r="10" spans="1:5" x14ac:dyDescent="0.25">
      <c r="A10" s="11"/>
      <c r="B10" s="4" t="s">
        <v>40</v>
      </c>
      <c r="C10" s="144"/>
      <c r="D10" s="24"/>
      <c r="E10" s="24"/>
    </row>
    <row r="11" spans="1:5" x14ac:dyDescent="0.25">
      <c r="A11" s="11"/>
      <c r="B11" s="4" t="s">
        <v>3</v>
      </c>
      <c r="C11" s="144"/>
      <c r="D11" s="24"/>
      <c r="E11" s="24"/>
    </row>
    <row r="12" spans="1:5" x14ac:dyDescent="0.25">
      <c r="A12" s="11"/>
      <c r="B12" s="4" t="s">
        <v>4</v>
      </c>
      <c r="C12" s="144"/>
      <c r="D12" s="24"/>
      <c r="E12" s="24"/>
    </row>
    <row r="13" spans="1:5" x14ac:dyDescent="0.25">
      <c r="A13" s="11"/>
      <c r="B13" s="4" t="s">
        <v>6</v>
      </c>
      <c r="C13" s="144"/>
      <c r="D13" s="24"/>
      <c r="E13" s="24"/>
    </row>
    <row r="14" spans="1:5" x14ac:dyDescent="0.25">
      <c r="A14" s="11"/>
      <c r="B14" s="4" t="s">
        <v>5</v>
      </c>
      <c r="C14" s="144"/>
      <c r="D14" s="24"/>
      <c r="E14" s="24"/>
    </row>
    <row r="15" spans="1:5" x14ac:dyDescent="0.25">
      <c r="A15" s="11"/>
      <c r="B15" s="4" t="s">
        <v>7</v>
      </c>
      <c r="C15" s="144"/>
      <c r="D15" s="24"/>
      <c r="E15" s="24"/>
    </row>
    <row r="16" spans="1:5" x14ac:dyDescent="0.25">
      <c r="A16" s="11"/>
      <c r="B16" s="4" t="s">
        <v>8</v>
      </c>
      <c r="C16" s="144"/>
      <c r="D16" s="24"/>
      <c r="E16" s="24"/>
    </row>
    <row r="17" spans="1:5" x14ac:dyDescent="0.25">
      <c r="A17" s="11"/>
      <c r="B17" s="4" t="s">
        <v>18</v>
      </c>
      <c r="C17" s="144"/>
      <c r="D17" s="24"/>
      <c r="E17" s="24"/>
    </row>
    <row r="18" spans="1:5" ht="11.25" customHeight="1" x14ac:dyDescent="0.25">
      <c r="A18" s="12"/>
      <c r="B18" s="13"/>
      <c r="C18" s="145"/>
      <c r="D18" s="24"/>
      <c r="E18" s="24"/>
    </row>
    <row r="19" spans="1:5" ht="13" x14ac:dyDescent="0.3">
      <c r="A19" s="14" t="s">
        <v>50</v>
      </c>
      <c r="B19" s="15"/>
      <c r="C19" s="32">
        <f>SUM(C5+C8)</f>
        <v>0.23599999999999999</v>
      </c>
      <c r="D19" s="24"/>
      <c r="E19" s="24"/>
    </row>
    <row r="20" spans="1:5" x14ac:dyDescent="0.25">
      <c r="A20" s="24"/>
      <c r="B20" s="24"/>
      <c r="C20" s="24"/>
      <c r="D20" s="24"/>
      <c r="E20" s="24"/>
    </row>
    <row r="21" spans="1:5" x14ac:dyDescent="0.25">
      <c r="A21" s="3" t="s">
        <v>37</v>
      </c>
      <c r="C21" s="24"/>
      <c r="D21" s="24"/>
      <c r="E21" s="24"/>
    </row>
    <row r="22" spans="1:5" x14ac:dyDescent="0.25">
      <c r="A22" s="24"/>
      <c r="B22" s="24"/>
      <c r="C22" s="24"/>
      <c r="D22" s="24"/>
      <c r="E22" s="24"/>
    </row>
    <row r="23" spans="1:5" x14ac:dyDescent="0.25">
      <c r="A23" s="24"/>
      <c r="B23" s="24"/>
      <c r="C23" s="24"/>
      <c r="D23" s="24"/>
      <c r="E23" s="24"/>
    </row>
  </sheetData>
  <sheetProtection algorithmName="SHA-512" hashValue="Sqg/SAeWK9WeNrNOGgKk666D5LGsXtXyG5y0DT6Xk4z++Zv16eLSGJvo79fsx9ciT8d0CiXQTlL6LZdP9ITWJg==" saltValue="XkN7cV7NpP3JIamP8alLag==" spinCount="100000" sheet="1" objects="1" scenarios="1"/>
  <mergeCells count="6">
    <mergeCell ref="A8:B8"/>
    <mergeCell ref="C8:C18"/>
    <mergeCell ref="A4:B4"/>
    <mergeCell ref="A5:B5"/>
    <mergeCell ref="C5:C7"/>
    <mergeCell ref="B6:B7"/>
  </mergeCells>
  <phoneticPr fontId="2" type="noConversion"/>
  <dataValidations count="3">
    <dataValidation allowBlank="1" showInputMessage="1" showErrorMessage="1" prompt="Taxes &amp; Workers Comp Percent" sqref="C5:C7" xr:uid="{00000000-0002-0000-0200-000000000000}"/>
    <dataValidation allowBlank="1" showInputMessage="1" showErrorMessage="1" prompt="Other Benefits Percent" sqref="C8:C18" xr:uid="{00000000-0002-0000-0200-000001000000}"/>
    <dataValidation allowBlank="1" showInputMessage="1" showErrorMessage="1" prompt="Total Employee Related Expense Percentage formula is Taxes &amp; Workers Comp Percent + Other Benefits Percent" sqref="C19" xr:uid="{00000000-0002-0000-0200-000002000000}"/>
  </dataValidations>
  <pageMargins left="0.75" right="0.75" top="1.37" bottom="1" header="0.5" footer="0.5"/>
  <pageSetup scale="92" orientation="portrait" r:id="rId1"/>
  <headerFooter alignWithMargins="0">
    <oddHeader>&amp;C&amp;G</oddHeader>
    <oddFooter>&amp;LDWRS Draft framework for ILS Training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7"/>
  <sheetViews>
    <sheetView zoomScale="125" workbookViewId="0">
      <selection activeCell="C6" sqref="C6"/>
    </sheetView>
  </sheetViews>
  <sheetFormatPr defaultColWidth="9.1796875" defaultRowHeight="12.5" x14ac:dyDescent="0.25"/>
  <cols>
    <col min="1" max="1" width="9.1796875" style="3"/>
    <col min="2" max="2" width="52.81640625" style="3" bestFit="1" customWidth="1"/>
    <col min="3" max="3" width="11.81640625" style="3" bestFit="1" customWidth="1"/>
    <col min="4" max="7" width="9.1796875" style="3"/>
    <col min="8" max="8" width="0" style="3" hidden="1" customWidth="1"/>
    <col min="9" max="16384" width="9.1796875" style="3"/>
  </cols>
  <sheetData>
    <row r="1" spans="1:8" ht="15.5" x14ac:dyDescent="0.35">
      <c r="A1" s="52" t="s">
        <v>28</v>
      </c>
      <c r="B1" s="52"/>
      <c r="C1" s="52"/>
      <c r="D1" s="52"/>
      <c r="E1" s="24"/>
    </row>
    <row r="2" spans="1:8" x14ac:dyDescent="0.25">
      <c r="A2" s="24"/>
      <c r="B2" s="24"/>
      <c r="C2" s="24"/>
      <c r="D2" s="24"/>
      <c r="E2" s="24"/>
    </row>
    <row r="3" spans="1:8" ht="13" x14ac:dyDescent="0.3">
      <c r="A3" s="7" t="s">
        <v>39</v>
      </c>
      <c r="D3" s="24"/>
      <c r="E3" s="24"/>
    </row>
    <row r="4" spans="1:8" x14ac:dyDescent="0.25">
      <c r="A4" s="117" t="s">
        <v>13</v>
      </c>
      <c r="B4" s="118"/>
      <c r="C4" s="2" t="s">
        <v>30</v>
      </c>
      <c r="D4" s="24"/>
      <c r="E4" s="24"/>
    </row>
    <row r="5" spans="1:8" ht="139.5" customHeight="1" x14ac:dyDescent="0.25">
      <c r="A5" s="148" t="s">
        <v>48</v>
      </c>
      <c r="B5" s="149"/>
      <c r="C5" s="113">
        <v>5.8999999999999997E-2</v>
      </c>
      <c r="D5" s="24"/>
      <c r="E5" s="24"/>
    </row>
    <row r="6" spans="1:8" x14ac:dyDescent="0.25">
      <c r="A6" s="24"/>
      <c r="B6" s="24"/>
      <c r="C6" s="24"/>
      <c r="D6" s="24"/>
      <c r="E6" s="24"/>
      <c r="H6" s="112">
        <f>SUM(4.94%*15.39%)+4.94%</f>
        <v>5.7002660000000011E-2</v>
      </c>
    </row>
    <row r="7" spans="1:8" x14ac:dyDescent="0.25">
      <c r="A7" s="24"/>
      <c r="B7" s="24"/>
      <c r="C7" s="24"/>
      <c r="D7" s="24"/>
      <c r="E7" s="24"/>
    </row>
  </sheetData>
  <sheetProtection algorithmName="SHA-512" hashValue="WRQxdNWSLpZhwy9dusMIPm7paKdRseSgFX6zDO5FF0Ct9kt6sylU2QP0wChgs4fjalmF3Sa+8xE81mGHCcsCnQ==" saltValue="5HHScmAFCbPxkwE8dPV5nQ==" spinCount="100000" sheet="1" objects="1" scenarios="1"/>
  <mergeCells count="2">
    <mergeCell ref="A4:B4"/>
    <mergeCell ref="A5:B5"/>
  </mergeCells>
  <phoneticPr fontId="2" type="noConversion"/>
  <dataValidations count="1">
    <dataValidation allowBlank="1" showInputMessage="1" showErrorMessage="1" prompt="Client Programming and Supports Percent" sqref="C5" xr:uid="{00000000-0002-0000-0300-000000000000}"/>
  </dataValidations>
  <pageMargins left="0.75" right="0.75" top="1.37" bottom="1" header="0.5" footer="0.5"/>
  <pageSetup scale="96" orientation="portrait" r:id="rId1"/>
  <headerFooter alignWithMargins="0">
    <oddHeader>&amp;C&amp;G</oddHeader>
    <oddFooter>&amp;LDWRS Draft framework for ILS Training - &amp;A&amp;R&amp;P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9"/>
  <sheetViews>
    <sheetView zoomScale="98" zoomScaleNormal="98" workbookViewId="0">
      <selection activeCell="E4" sqref="E4"/>
    </sheetView>
  </sheetViews>
  <sheetFormatPr defaultColWidth="9.1796875" defaultRowHeight="12.5" x14ac:dyDescent="0.25"/>
  <cols>
    <col min="1" max="1" width="9.1796875" style="3"/>
    <col min="2" max="2" width="24.7265625" style="3" customWidth="1"/>
    <col min="3" max="3" width="10.1796875" style="3" bestFit="1" customWidth="1"/>
    <col min="4" max="4" width="9.1796875" style="3"/>
    <col min="5" max="5" width="9.54296875" style="3" customWidth="1"/>
    <col min="6" max="6" width="10.26953125" style="3" bestFit="1" customWidth="1"/>
    <col min="7" max="7" width="9.1796875" style="3"/>
    <col min="8" max="8" width="9.1796875" style="3" customWidth="1"/>
    <col min="9" max="16384" width="9.1796875" style="3"/>
  </cols>
  <sheetData>
    <row r="1" spans="1:7" ht="15.5" x14ac:dyDescent="0.35">
      <c r="A1" s="52" t="s">
        <v>43</v>
      </c>
      <c r="C1" s="52"/>
      <c r="D1" s="52"/>
      <c r="E1" s="52"/>
      <c r="F1" s="52"/>
      <c r="G1" s="52"/>
    </row>
    <row r="2" spans="1:7" x14ac:dyDescent="0.25">
      <c r="A2" s="24"/>
      <c r="B2" s="24"/>
      <c r="C2" s="24"/>
      <c r="D2" s="24"/>
      <c r="E2" s="24"/>
      <c r="F2" s="24"/>
      <c r="G2" s="24"/>
    </row>
    <row r="3" spans="1:7" ht="13" x14ac:dyDescent="0.3">
      <c r="A3" s="53" t="s">
        <v>16</v>
      </c>
      <c r="B3" s="53"/>
      <c r="C3" s="53"/>
      <c r="D3" s="53"/>
      <c r="E3" s="53"/>
      <c r="F3" s="53"/>
      <c r="G3" s="24"/>
    </row>
    <row r="4" spans="1:7" ht="12" customHeight="1" x14ac:dyDescent="0.25">
      <c r="A4" s="153" t="s">
        <v>47</v>
      </c>
      <c r="B4" s="121"/>
      <c r="C4" s="121"/>
      <c r="D4" s="121"/>
      <c r="E4" s="40">
        <v>0.13250000000000001</v>
      </c>
      <c r="F4" s="24"/>
      <c r="G4" s="24"/>
    </row>
    <row r="5" spans="1:7" ht="13" x14ac:dyDescent="0.3">
      <c r="A5" s="35"/>
      <c r="B5" s="35"/>
      <c r="C5" s="35"/>
      <c r="D5" s="35"/>
      <c r="E5" s="36"/>
      <c r="F5" s="24"/>
      <c r="G5" s="24"/>
    </row>
    <row r="6" spans="1:7" ht="13" x14ac:dyDescent="0.3">
      <c r="A6" s="7" t="s">
        <v>42</v>
      </c>
      <c r="B6" s="35"/>
      <c r="C6" s="35"/>
      <c r="D6" s="35"/>
      <c r="E6" s="36"/>
      <c r="F6" s="24"/>
      <c r="G6" s="24"/>
    </row>
    <row r="7" spans="1:7" x14ac:dyDescent="0.25">
      <c r="A7" s="150" t="s">
        <v>43</v>
      </c>
      <c r="B7" s="151"/>
      <c r="C7" s="151"/>
      <c r="D7" s="152"/>
      <c r="E7" s="38">
        <v>6.0999999999999999E-2</v>
      </c>
      <c r="F7" s="24"/>
      <c r="G7" s="24"/>
    </row>
    <row r="8" spans="1:7" ht="13" x14ac:dyDescent="0.3">
      <c r="A8" s="37"/>
      <c r="B8" s="35"/>
      <c r="C8" s="35"/>
      <c r="D8" s="35"/>
      <c r="E8" s="36"/>
      <c r="F8" s="24"/>
      <c r="G8" s="24"/>
    </row>
    <row r="9" spans="1:7" ht="13" x14ac:dyDescent="0.3">
      <c r="A9" s="7" t="s">
        <v>59</v>
      </c>
      <c r="B9" s="35"/>
      <c r="C9" s="35"/>
      <c r="D9" s="35"/>
      <c r="E9" s="36"/>
      <c r="F9" s="24"/>
      <c r="G9" s="24"/>
    </row>
    <row r="10" spans="1:7" x14ac:dyDescent="0.25">
      <c r="A10" s="154" t="s">
        <v>60</v>
      </c>
      <c r="B10" s="151"/>
      <c r="C10" s="151"/>
      <c r="D10" s="152"/>
      <c r="E10" s="38">
        <v>3.9E-2</v>
      </c>
      <c r="F10" s="24"/>
      <c r="G10" s="24"/>
    </row>
    <row r="11" spans="1:7" ht="13" x14ac:dyDescent="0.3">
      <c r="A11" s="37"/>
      <c r="B11" s="35"/>
      <c r="C11" s="35"/>
      <c r="D11" s="35"/>
      <c r="E11" s="36"/>
      <c r="F11" s="24"/>
      <c r="G11" s="24"/>
    </row>
    <row r="12" spans="1:7" ht="13" x14ac:dyDescent="0.3">
      <c r="A12" s="7" t="s">
        <v>45</v>
      </c>
      <c r="B12" s="35"/>
      <c r="C12" s="35"/>
      <c r="D12" s="35"/>
      <c r="E12" s="36"/>
      <c r="F12" s="24"/>
      <c r="G12" s="24"/>
    </row>
    <row r="13" spans="1:7" ht="13" x14ac:dyDescent="0.3">
      <c r="A13" s="150" t="s">
        <v>46</v>
      </c>
      <c r="B13" s="151"/>
      <c r="C13" s="151"/>
      <c r="D13" s="152"/>
      <c r="E13" s="32">
        <f>SUM(E4+E7+E10)</f>
        <v>0.23250000000000001</v>
      </c>
      <c r="F13" s="24"/>
      <c r="G13" s="24"/>
    </row>
    <row r="14" spans="1:7" ht="13" x14ac:dyDescent="0.3">
      <c r="A14" s="37"/>
      <c r="B14" s="35"/>
      <c r="C14" s="35"/>
      <c r="D14" s="35"/>
      <c r="E14" s="36"/>
      <c r="F14" s="24"/>
      <c r="G14" s="24"/>
    </row>
    <row r="15" spans="1:7" x14ac:dyDescent="0.25">
      <c r="C15" s="24"/>
      <c r="D15" s="24"/>
      <c r="E15" s="24"/>
      <c r="F15" s="24"/>
      <c r="G15" s="24"/>
    </row>
    <row r="16" spans="1:7" x14ac:dyDescent="0.25">
      <c r="F16" s="24"/>
      <c r="G16" s="24"/>
    </row>
    <row r="17" spans="1:7" x14ac:dyDescent="0.25">
      <c r="A17" s="24"/>
      <c r="B17" s="24"/>
      <c r="C17" s="24"/>
      <c r="D17" s="24"/>
      <c r="E17" s="24"/>
      <c r="G17" s="24"/>
    </row>
    <row r="18" spans="1:7" x14ac:dyDescent="0.25">
      <c r="A18" s="24"/>
      <c r="B18" s="24"/>
      <c r="C18" s="24"/>
      <c r="D18" s="24"/>
      <c r="E18" s="24"/>
      <c r="F18" s="24"/>
      <c r="G18" s="24"/>
    </row>
    <row r="19" spans="1:7" x14ac:dyDescent="0.25">
      <c r="F19" s="24"/>
      <c r="G19" s="24"/>
    </row>
  </sheetData>
  <sheetProtection algorithmName="SHA-512" hashValue="gVKeuimcQXj3KAAUvKHsankx5ysrld3zzVSDXVSWVnCMyiMnSBlY4gp/kDUoDM+uMI2yk3qJe30mSgm4oj+wIw==" saltValue="6ZyUOVVeO8lWDC5EUwFEfg==" spinCount="100000" sheet="1" objects="1" scenarios="1"/>
  <mergeCells count="4">
    <mergeCell ref="A13:D13"/>
    <mergeCell ref="A4:D4"/>
    <mergeCell ref="A7:D7"/>
    <mergeCell ref="A10:D10"/>
  </mergeCells>
  <phoneticPr fontId="2" type="noConversion"/>
  <dataValidations xWindow="486" yWindow="326" count="4">
    <dataValidation allowBlank="1" showInputMessage="1" showErrorMessage="1" prompt="Standard General &amp; Administrative Support Percent" sqref="E4" xr:uid="{00000000-0002-0000-0400-000000000000}"/>
    <dataValidation allowBlank="1" showInputMessage="1" showErrorMessage="1" prompt="Program Related Expenses Percent" sqref="E7" xr:uid="{00000000-0002-0000-0400-000001000000}"/>
    <dataValidation allowBlank="1" showInputMessage="1" showErrorMessage="1" prompt="Total Program Related Expenses Percent formula is Standard General &amp; Administrative Support Percent + Program Related Expenses Percent + Utilization Expenses Percent" sqref="E13" xr:uid="{00000000-0002-0000-0400-000002000000}"/>
    <dataValidation allowBlank="1" showInputMessage="1" showErrorMessage="1" prompt="Utilization Expenses Percent" sqref="E10" xr:uid="{00000000-0002-0000-0400-000003000000}"/>
  </dataValidations>
  <pageMargins left="0.75" right="0.75" top="1.37" bottom="1" header="0.5" footer="0.5"/>
  <pageSetup orientation="portrait" r:id="rId1"/>
  <headerFooter alignWithMargins="0">
    <oddHeader>&amp;C&amp;G</oddHeader>
    <oddFooter>&amp;LDWRS Draft framework for ILS Training - &amp;A&amp;R&amp;P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F108"/>
  <sheetViews>
    <sheetView workbookViewId="0">
      <selection activeCell="B5" sqref="B5:D5"/>
    </sheetView>
  </sheetViews>
  <sheetFormatPr defaultRowHeight="12.5" x14ac:dyDescent="0.25"/>
  <cols>
    <col min="1" max="1" width="29" customWidth="1"/>
    <col min="2" max="2" width="17.453125" customWidth="1"/>
    <col min="3" max="3" width="20" customWidth="1"/>
    <col min="4" max="5" width="9.1796875" customWidth="1"/>
    <col min="6" max="6" width="5.54296875" style="73" bestFit="1" customWidth="1"/>
  </cols>
  <sheetData>
    <row r="3" spans="1:6" ht="13" x14ac:dyDescent="0.3">
      <c r="A3" s="7" t="s">
        <v>81</v>
      </c>
      <c r="B3" s="51"/>
      <c r="C3" s="51"/>
      <c r="D3" s="51"/>
    </row>
    <row r="4" spans="1:6" x14ac:dyDescent="0.25">
      <c r="A4" s="74" t="s">
        <v>82</v>
      </c>
      <c r="B4" s="155" t="s">
        <v>163</v>
      </c>
      <c r="C4" s="156"/>
      <c r="D4" s="157"/>
    </row>
    <row r="5" spans="1:6" x14ac:dyDescent="0.25">
      <c r="A5" s="74" t="s">
        <v>84</v>
      </c>
      <c r="B5" s="158" t="str">
        <f>INDEX($C$10:$C$108,MATCH(B4:D4,B10:B108,0))</f>
        <v>Metro Region</v>
      </c>
      <c r="C5" s="159"/>
      <c r="D5" s="160"/>
    </row>
    <row r="6" spans="1:6" ht="18" customHeight="1" x14ac:dyDescent="0.25"/>
    <row r="7" spans="1:6" hidden="1" x14ac:dyDescent="0.25">
      <c r="A7" t="s">
        <v>85</v>
      </c>
      <c r="B7">
        <f>INDEX($D$10:$D$108,MATCH(B4:D4,B10:B108,0))</f>
        <v>0.995</v>
      </c>
    </row>
    <row r="8" spans="1:6" hidden="1" x14ac:dyDescent="0.25"/>
    <row r="9" spans="1:6" ht="14.5" hidden="1" x14ac:dyDescent="0.25">
      <c r="B9" s="75" t="s">
        <v>86</v>
      </c>
      <c r="C9" s="75" t="s">
        <v>87</v>
      </c>
      <c r="D9" s="76" t="s">
        <v>85</v>
      </c>
      <c r="F9"/>
    </row>
    <row r="10" spans="1:6" ht="14.5" hidden="1" x14ac:dyDescent="0.25">
      <c r="B10" s="77" t="s">
        <v>83</v>
      </c>
      <c r="C10" s="77" t="s">
        <v>88</v>
      </c>
      <c r="D10" s="78" t="s">
        <v>89</v>
      </c>
      <c r="F10"/>
    </row>
    <row r="11" spans="1:6" ht="14.5" hidden="1" x14ac:dyDescent="0.25">
      <c r="B11" s="79" t="s">
        <v>90</v>
      </c>
      <c r="C11" s="79" t="s">
        <v>91</v>
      </c>
      <c r="D11" s="108">
        <v>1.026</v>
      </c>
      <c r="F11"/>
    </row>
    <row r="12" spans="1:6" ht="14.5" hidden="1" x14ac:dyDescent="0.25">
      <c r="B12" s="79" t="s">
        <v>92</v>
      </c>
      <c r="C12" s="79" t="s">
        <v>93</v>
      </c>
      <c r="D12" s="108">
        <v>0.995</v>
      </c>
      <c r="F12"/>
    </row>
    <row r="13" spans="1:6" ht="14.5" hidden="1" x14ac:dyDescent="0.25">
      <c r="B13" s="79" t="s">
        <v>94</v>
      </c>
      <c r="C13" s="79" t="s">
        <v>95</v>
      </c>
      <c r="D13" s="108">
        <v>0.94</v>
      </c>
      <c r="F13"/>
    </row>
    <row r="14" spans="1:6" ht="14.5" hidden="1" x14ac:dyDescent="0.25">
      <c r="B14" s="79" t="s">
        <v>96</v>
      </c>
      <c r="C14" s="79" t="s">
        <v>95</v>
      </c>
      <c r="D14" s="108">
        <v>0.94</v>
      </c>
      <c r="F14"/>
    </row>
    <row r="15" spans="1:6" ht="14.5" hidden="1" x14ac:dyDescent="0.25">
      <c r="B15" s="79" t="s">
        <v>97</v>
      </c>
      <c r="C15" s="79" t="s">
        <v>98</v>
      </c>
      <c r="D15" s="108">
        <v>1.04</v>
      </c>
      <c r="F15"/>
    </row>
    <row r="16" spans="1:6" ht="14.5" hidden="1" x14ac:dyDescent="0.25">
      <c r="B16" s="79" t="s">
        <v>99</v>
      </c>
      <c r="C16" s="80" t="s">
        <v>100</v>
      </c>
      <c r="D16" s="108">
        <v>1.002</v>
      </c>
      <c r="F16"/>
    </row>
    <row r="17" spans="2:6" ht="14.5" hidden="1" x14ac:dyDescent="0.25">
      <c r="B17" s="79" t="s">
        <v>101</v>
      </c>
      <c r="C17" s="79" t="s">
        <v>102</v>
      </c>
      <c r="D17" s="108">
        <v>1.069</v>
      </c>
      <c r="F17"/>
    </row>
    <row r="18" spans="2:6" ht="14.5" hidden="1" x14ac:dyDescent="0.25">
      <c r="B18" s="79" t="s">
        <v>103</v>
      </c>
      <c r="C18" s="80" t="s">
        <v>104</v>
      </c>
      <c r="D18" s="108">
        <v>1.0609999999999999</v>
      </c>
      <c r="F18"/>
    </row>
    <row r="19" spans="2:6" ht="14.5" hidden="1" x14ac:dyDescent="0.25">
      <c r="B19" s="79" t="s">
        <v>105</v>
      </c>
      <c r="C19" s="80" t="s">
        <v>106</v>
      </c>
      <c r="D19" s="108">
        <v>0.98499999999999999</v>
      </c>
      <c r="F19"/>
    </row>
    <row r="20" spans="2:6" ht="14.5" hidden="1" x14ac:dyDescent="0.25">
      <c r="B20" s="79" t="s">
        <v>107</v>
      </c>
      <c r="C20" s="79" t="s">
        <v>93</v>
      </c>
      <c r="D20" s="108">
        <v>0.995</v>
      </c>
      <c r="F20"/>
    </row>
    <row r="21" spans="2:6" ht="14.5" hidden="1" x14ac:dyDescent="0.25">
      <c r="B21" s="79" t="s">
        <v>108</v>
      </c>
      <c r="C21" s="79" t="s">
        <v>95</v>
      </c>
      <c r="D21" s="108">
        <v>0.94</v>
      </c>
      <c r="F21"/>
    </row>
    <row r="22" spans="2:6" ht="14.5" hidden="1" x14ac:dyDescent="0.25">
      <c r="B22" s="79" t="s">
        <v>109</v>
      </c>
      <c r="C22" s="80" t="s">
        <v>100</v>
      </c>
      <c r="D22" s="108">
        <v>1.002</v>
      </c>
      <c r="F22"/>
    </row>
    <row r="23" spans="2:6" ht="14.5" hidden="1" x14ac:dyDescent="0.25">
      <c r="B23" s="79" t="s">
        <v>110</v>
      </c>
      <c r="C23" s="80" t="s">
        <v>93</v>
      </c>
      <c r="D23" s="108">
        <v>0.995</v>
      </c>
      <c r="F23"/>
    </row>
    <row r="24" spans="2:6" ht="14.5" hidden="1" x14ac:dyDescent="0.25">
      <c r="B24" s="79" t="s">
        <v>111</v>
      </c>
      <c r="C24" s="80" t="s">
        <v>112</v>
      </c>
      <c r="D24" s="108">
        <v>0.96799999999999997</v>
      </c>
      <c r="F24"/>
    </row>
    <row r="25" spans="2:6" ht="14.5" hidden="1" x14ac:dyDescent="0.25">
      <c r="B25" s="79" t="s">
        <v>113</v>
      </c>
      <c r="C25" s="79" t="s">
        <v>95</v>
      </c>
      <c r="D25" s="108">
        <v>0.94</v>
      </c>
      <c r="F25"/>
    </row>
    <row r="26" spans="2:6" ht="14.5" hidden="1" x14ac:dyDescent="0.25">
      <c r="B26" s="79" t="s">
        <v>114</v>
      </c>
      <c r="C26" s="80" t="s">
        <v>91</v>
      </c>
      <c r="D26" s="108">
        <v>1.026</v>
      </c>
      <c r="F26"/>
    </row>
    <row r="27" spans="2:6" ht="14.5" hidden="1" x14ac:dyDescent="0.25">
      <c r="B27" s="79" t="s">
        <v>115</v>
      </c>
      <c r="C27" s="80" t="s">
        <v>100</v>
      </c>
      <c r="D27" s="108">
        <v>1.002</v>
      </c>
      <c r="F27"/>
    </row>
    <row r="28" spans="2:6" ht="14.5" hidden="1" x14ac:dyDescent="0.25">
      <c r="B28" s="79" t="s">
        <v>116</v>
      </c>
      <c r="C28" s="79" t="s">
        <v>95</v>
      </c>
      <c r="D28" s="108">
        <v>0.94</v>
      </c>
      <c r="F28"/>
    </row>
    <row r="29" spans="2:6" ht="14.5" hidden="1" x14ac:dyDescent="0.25">
      <c r="B29" s="79" t="s">
        <v>117</v>
      </c>
      <c r="C29" s="79" t="s">
        <v>93</v>
      </c>
      <c r="D29" s="108">
        <v>0.995</v>
      </c>
      <c r="F29"/>
    </row>
    <row r="30" spans="2:6" ht="14.5" hidden="1" x14ac:dyDescent="0.25">
      <c r="B30" s="79" t="s">
        <v>118</v>
      </c>
      <c r="C30" s="80" t="s">
        <v>119</v>
      </c>
      <c r="D30" s="108">
        <v>1.0469999999999999</v>
      </c>
      <c r="F30"/>
    </row>
    <row r="31" spans="2:6" ht="14.5" hidden="1" x14ac:dyDescent="0.25">
      <c r="B31" s="79" t="s">
        <v>120</v>
      </c>
      <c r="C31" s="79" t="s">
        <v>95</v>
      </c>
      <c r="D31" s="108">
        <v>0.94</v>
      </c>
      <c r="F31"/>
    </row>
    <row r="32" spans="2:6" ht="14.5" hidden="1" x14ac:dyDescent="0.25">
      <c r="B32" s="79" t="s">
        <v>121</v>
      </c>
      <c r="C32" s="80" t="s">
        <v>104</v>
      </c>
      <c r="D32" s="108">
        <v>1.0609999999999999</v>
      </c>
      <c r="F32"/>
    </row>
    <row r="33" spans="2:6" ht="14.5" hidden="1" x14ac:dyDescent="0.25">
      <c r="B33" s="79" t="s">
        <v>122</v>
      </c>
      <c r="C33" s="80" t="s">
        <v>119</v>
      </c>
      <c r="D33" s="108">
        <v>1.0469999999999999</v>
      </c>
      <c r="F33"/>
    </row>
    <row r="34" spans="2:6" ht="14.5" hidden="1" x14ac:dyDescent="0.25">
      <c r="B34" s="79" t="s">
        <v>123</v>
      </c>
      <c r="C34" s="80" t="s">
        <v>104</v>
      </c>
      <c r="D34" s="108">
        <v>1.0609999999999999</v>
      </c>
      <c r="F34"/>
    </row>
    <row r="35" spans="2:6" ht="14.5" hidden="1" x14ac:dyDescent="0.25">
      <c r="B35" s="79" t="s">
        <v>124</v>
      </c>
      <c r="C35" s="80" t="s">
        <v>104</v>
      </c>
      <c r="D35" s="108">
        <v>1.0609999999999999</v>
      </c>
      <c r="F35"/>
    </row>
    <row r="36" spans="2:6" ht="14.5" hidden="1" x14ac:dyDescent="0.25">
      <c r="B36" s="79" t="s">
        <v>125</v>
      </c>
      <c r="C36" s="79" t="s">
        <v>95</v>
      </c>
      <c r="D36" s="108">
        <v>0.94</v>
      </c>
      <c r="F36"/>
    </row>
    <row r="37" spans="2:6" ht="14.5" hidden="1" x14ac:dyDescent="0.25">
      <c r="B37" s="79" t="s">
        <v>126</v>
      </c>
      <c r="C37" s="79" t="s">
        <v>93</v>
      </c>
      <c r="D37" s="108">
        <v>0.995</v>
      </c>
      <c r="F37"/>
    </row>
    <row r="38" spans="2:6" ht="14.5" hidden="1" x14ac:dyDescent="0.25">
      <c r="B38" s="79" t="s">
        <v>127</v>
      </c>
      <c r="C38" s="80" t="s">
        <v>128</v>
      </c>
      <c r="D38" s="108">
        <v>1.0129999999999999</v>
      </c>
      <c r="F38"/>
    </row>
    <row r="39" spans="2:6" ht="14.5" hidden="1" x14ac:dyDescent="0.25">
      <c r="B39" s="79" t="s">
        <v>129</v>
      </c>
      <c r="C39" s="79" t="s">
        <v>95</v>
      </c>
      <c r="D39" s="108">
        <v>0.94</v>
      </c>
      <c r="F39"/>
    </row>
    <row r="40" spans="2:6" ht="14.5" hidden="1" x14ac:dyDescent="0.25">
      <c r="B40" s="79" t="s">
        <v>130</v>
      </c>
      <c r="C40" s="80" t="s">
        <v>93</v>
      </c>
      <c r="D40" s="108">
        <v>0.995</v>
      </c>
      <c r="F40"/>
    </row>
    <row r="41" spans="2:6" ht="14.5" hidden="1" x14ac:dyDescent="0.25">
      <c r="B41" s="79" t="s">
        <v>131</v>
      </c>
      <c r="C41" s="80" t="s">
        <v>91</v>
      </c>
      <c r="D41" s="108">
        <v>1.026</v>
      </c>
      <c r="F41"/>
    </row>
    <row r="42" spans="2:6" ht="14.5" hidden="1" x14ac:dyDescent="0.25">
      <c r="B42" s="79" t="s">
        <v>132</v>
      </c>
      <c r="C42" s="80" t="s">
        <v>100</v>
      </c>
      <c r="D42" s="108">
        <v>1.002</v>
      </c>
      <c r="F42"/>
    </row>
    <row r="43" spans="2:6" ht="14.5" hidden="1" x14ac:dyDescent="0.25">
      <c r="B43" s="79" t="s">
        <v>133</v>
      </c>
      <c r="C43" s="80" t="s">
        <v>91</v>
      </c>
      <c r="D43" s="108">
        <v>1.026</v>
      </c>
      <c r="F43"/>
    </row>
    <row r="44" spans="2:6" ht="14.5" hidden="1" x14ac:dyDescent="0.25">
      <c r="B44" s="79" t="s">
        <v>134</v>
      </c>
      <c r="C44" s="80" t="s">
        <v>100</v>
      </c>
      <c r="D44" s="108">
        <v>1.002</v>
      </c>
      <c r="F44"/>
    </row>
    <row r="45" spans="2:6" ht="14.5" hidden="1" x14ac:dyDescent="0.25">
      <c r="B45" s="79" t="s">
        <v>135</v>
      </c>
      <c r="C45" s="79" t="s">
        <v>95</v>
      </c>
      <c r="D45" s="108">
        <v>0.94</v>
      </c>
      <c r="F45"/>
    </row>
    <row r="46" spans="2:6" ht="14.5" hidden="1" x14ac:dyDescent="0.25">
      <c r="B46" s="79" t="s">
        <v>136</v>
      </c>
      <c r="C46" s="80" t="s">
        <v>91</v>
      </c>
      <c r="D46" s="108">
        <v>1.026</v>
      </c>
      <c r="F46"/>
    </row>
    <row r="47" spans="2:6" ht="14.5" hidden="1" x14ac:dyDescent="0.25">
      <c r="B47" s="79" t="s">
        <v>137</v>
      </c>
      <c r="C47" s="80" t="s">
        <v>100</v>
      </c>
      <c r="D47" s="108">
        <v>1.002</v>
      </c>
      <c r="F47"/>
    </row>
    <row r="48" spans="2:6" ht="14.5" hidden="1" x14ac:dyDescent="0.25">
      <c r="B48" s="79" t="s">
        <v>138</v>
      </c>
      <c r="C48" s="80" t="s">
        <v>91</v>
      </c>
      <c r="D48" s="108">
        <v>1.026</v>
      </c>
      <c r="F48"/>
    </row>
    <row r="49" spans="2:6" ht="14.5" hidden="1" x14ac:dyDescent="0.25">
      <c r="B49" s="79" t="s">
        <v>139</v>
      </c>
      <c r="C49" s="79" t="s">
        <v>95</v>
      </c>
      <c r="D49" s="108">
        <v>0.94</v>
      </c>
      <c r="F49"/>
    </row>
    <row r="50" spans="2:6" ht="14.5" hidden="1" x14ac:dyDescent="0.25">
      <c r="B50" s="79" t="s">
        <v>140</v>
      </c>
      <c r="C50" s="80" t="s">
        <v>93</v>
      </c>
      <c r="D50" s="108">
        <v>0.995</v>
      </c>
      <c r="F50"/>
    </row>
    <row r="51" spans="2:6" ht="14.5" hidden="1" x14ac:dyDescent="0.25">
      <c r="B51" s="79" t="s">
        <v>141</v>
      </c>
      <c r="C51" s="80" t="s">
        <v>100</v>
      </c>
      <c r="D51" s="108">
        <v>1.002</v>
      </c>
      <c r="F51"/>
    </row>
    <row r="52" spans="2:6" ht="14.5" hidden="1" x14ac:dyDescent="0.25">
      <c r="B52" s="79" t="s">
        <v>142</v>
      </c>
      <c r="C52" s="80" t="s">
        <v>100</v>
      </c>
      <c r="D52" s="108">
        <v>1.002</v>
      </c>
      <c r="F52"/>
    </row>
    <row r="53" spans="2:6" ht="14.5" hidden="1" x14ac:dyDescent="0.25">
      <c r="B53" s="79" t="s">
        <v>146</v>
      </c>
      <c r="C53" s="80" t="s">
        <v>100</v>
      </c>
      <c r="D53" s="108">
        <v>1.002</v>
      </c>
      <c r="F53"/>
    </row>
    <row r="54" spans="2:6" ht="14.5" hidden="1" x14ac:dyDescent="0.25">
      <c r="B54" s="79" t="s">
        <v>143</v>
      </c>
      <c r="C54" s="79" t="s">
        <v>95</v>
      </c>
      <c r="D54" s="108">
        <v>0.94</v>
      </c>
      <c r="F54"/>
    </row>
    <row r="55" spans="2:6" ht="14.5" hidden="1" x14ac:dyDescent="0.25">
      <c r="B55" s="79" t="s">
        <v>144</v>
      </c>
      <c r="C55" s="79" t="s">
        <v>95</v>
      </c>
      <c r="D55" s="108">
        <v>0.94</v>
      </c>
      <c r="F55"/>
    </row>
    <row r="56" spans="2:6" ht="14.5" hidden="1" x14ac:dyDescent="0.25">
      <c r="B56" s="79" t="s">
        <v>145</v>
      </c>
      <c r="C56" s="80" t="s">
        <v>104</v>
      </c>
      <c r="D56" s="108">
        <v>1.0609999999999999</v>
      </c>
      <c r="F56"/>
    </row>
    <row r="57" spans="2:6" ht="14.5" hidden="1" x14ac:dyDescent="0.25">
      <c r="B57" s="79" t="s">
        <v>147</v>
      </c>
      <c r="C57" s="80" t="s">
        <v>100</v>
      </c>
      <c r="D57" s="108">
        <v>1.002</v>
      </c>
      <c r="F57"/>
    </row>
    <row r="58" spans="2:6" ht="14.5" hidden="1" x14ac:dyDescent="0.25">
      <c r="B58" s="79" t="s">
        <v>148</v>
      </c>
      <c r="C58" s="80" t="s">
        <v>93</v>
      </c>
      <c r="D58" s="108">
        <v>0.995</v>
      </c>
      <c r="F58"/>
    </row>
    <row r="59" spans="2:6" ht="14.5" hidden="1" x14ac:dyDescent="0.25">
      <c r="B59" s="79" t="s">
        <v>149</v>
      </c>
      <c r="C59" s="79" t="s">
        <v>95</v>
      </c>
      <c r="D59" s="108">
        <v>0.94</v>
      </c>
      <c r="F59"/>
    </row>
    <row r="60" spans="2:6" ht="14.5" hidden="1" x14ac:dyDescent="0.25">
      <c r="B60" s="79" t="s">
        <v>150</v>
      </c>
      <c r="C60" s="80" t="s">
        <v>104</v>
      </c>
      <c r="D60" s="108">
        <v>1.0609999999999999</v>
      </c>
      <c r="F60"/>
    </row>
    <row r="61" spans="2:6" ht="14.5" hidden="1" x14ac:dyDescent="0.25">
      <c r="B61" s="79" t="s">
        <v>151</v>
      </c>
      <c r="C61" s="80" t="s">
        <v>100</v>
      </c>
      <c r="D61" s="108">
        <v>1.002</v>
      </c>
      <c r="F61"/>
    </row>
    <row r="62" spans="2:6" ht="14.5" hidden="1" x14ac:dyDescent="0.25">
      <c r="B62" s="79" t="s">
        <v>152</v>
      </c>
      <c r="C62" s="80" t="s">
        <v>102</v>
      </c>
      <c r="D62" s="108">
        <v>1.069</v>
      </c>
      <c r="F62"/>
    </row>
    <row r="63" spans="2:6" ht="14.5" hidden="1" x14ac:dyDescent="0.25">
      <c r="B63" s="79" t="s">
        <v>153</v>
      </c>
      <c r="C63" s="80" t="s">
        <v>100</v>
      </c>
      <c r="D63" s="108">
        <v>1.002</v>
      </c>
      <c r="F63"/>
    </row>
    <row r="64" spans="2:6" ht="14.5" hidden="1" x14ac:dyDescent="0.25">
      <c r="B64" s="79" t="s">
        <v>154</v>
      </c>
      <c r="C64" s="79" t="s">
        <v>95</v>
      </c>
      <c r="D64" s="108">
        <v>0.94</v>
      </c>
      <c r="F64"/>
    </row>
    <row r="65" spans="2:6" ht="14.5" hidden="1" x14ac:dyDescent="0.25">
      <c r="B65" s="79" t="s">
        <v>155</v>
      </c>
      <c r="C65" s="80" t="s">
        <v>119</v>
      </c>
      <c r="D65" s="108">
        <v>1.0469999999999999</v>
      </c>
      <c r="F65"/>
    </row>
    <row r="66" spans="2:6" ht="14.5" hidden="1" x14ac:dyDescent="0.25">
      <c r="B66" s="79" t="s">
        <v>156</v>
      </c>
      <c r="C66" s="79" t="s">
        <v>95</v>
      </c>
      <c r="D66" s="108">
        <v>0.94</v>
      </c>
      <c r="F66"/>
    </row>
    <row r="67" spans="2:6" ht="14.5" hidden="1" x14ac:dyDescent="0.25">
      <c r="B67" s="79" t="s">
        <v>157</v>
      </c>
      <c r="C67" s="79" t="s">
        <v>95</v>
      </c>
      <c r="D67" s="108">
        <v>0.94</v>
      </c>
      <c r="F67"/>
    </row>
    <row r="68" spans="2:6" ht="14.5" hidden="1" x14ac:dyDescent="0.25">
      <c r="B68" s="79" t="s">
        <v>158</v>
      </c>
      <c r="C68" s="80" t="s">
        <v>91</v>
      </c>
      <c r="D68" s="108">
        <v>1.026</v>
      </c>
      <c r="F68"/>
    </row>
    <row r="69" spans="2:6" ht="14.5" hidden="1" x14ac:dyDescent="0.25">
      <c r="B69" s="79" t="s">
        <v>159</v>
      </c>
      <c r="C69" s="80" t="s">
        <v>100</v>
      </c>
      <c r="D69" s="108">
        <v>1.002</v>
      </c>
      <c r="F69"/>
    </row>
    <row r="70" spans="2:6" ht="14.5" hidden="1" x14ac:dyDescent="0.25">
      <c r="B70" s="79" t="s">
        <v>160</v>
      </c>
      <c r="C70" s="80" t="s">
        <v>161</v>
      </c>
      <c r="D70" s="108">
        <v>1.0209999999999999</v>
      </c>
      <c r="F70"/>
    </row>
    <row r="71" spans="2:6" ht="14.5" hidden="1" x14ac:dyDescent="0.25">
      <c r="B71" s="79" t="s">
        <v>162</v>
      </c>
      <c r="C71" s="79" t="s">
        <v>95</v>
      </c>
      <c r="D71" s="108">
        <v>0.94</v>
      </c>
      <c r="F71"/>
    </row>
    <row r="72" spans="2:6" ht="14.5" hidden="1" x14ac:dyDescent="0.25">
      <c r="B72" s="79" t="s">
        <v>163</v>
      </c>
      <c r="C72" s="79" t="s">
        <v>93</v>
      </c>
      <c r="D72" s="108">
        <v>0.995</v>
      </c>
      <c r="F72"/>
    </row>
    <row r="73" spans="2:6" ht="14.5" hidden="1" x14ac:dyDescent="0.25">
      <c r="B73" s="79" t="s">
        <v>164</v>
      </c>
      <c r="C73" s="79" t="s">
        <v>95</v>
      </c>
      <c r="D73" s="108">
        <v>0.94</v>
      </c>
      <c r="F73"/>
    </row>
    <row r="74" spans="2:6" ht="14.5" hidden="1" x14ac:dyDescent="0.25">
      <c r="B74" s="79" t="s">
        <v>165</v>
      </c>
      <c r="C74" s="80" t="s">
        <v>100</v>
      </c>
      <c r="D74" s="108">
        <v>1.002</v>
      </c>
      <c r="F74"/>
    </row>
    <row r="75" spans="2:6" ht="14.5" hidden="1" x14ac:dyDescent="0.25">
      <c r="B75" s="79" t="s">
        <v>166</v>
      </c>
      <c r="C75" s="80" t="s">
        <v>100</v>
      </c>
      <c r="D75" s="108">
        <v>1.002</v>
      </c>
      <c r="F75"/>
    </row>
    <row r="76" spans="2:6" ht="14.5" hidden="1" x14ac:dyDescent="0.25">
      <c r="B76" s="79" t="s">
        <v>167</v>
      </c>
      <c r="C76" s="80" t="s">
        <v>104</v>
      </c>
      <c r="D76" s="108">
        <v>1.0609999999999999</v>
      </c>
      <c r="F76"/>
    </row>
    <row r="77" spans="2:6" ht="14.5" hidden="1" x14ac:dyDescent="0.25">
      <c r="B77" s="79" t="s">
        <v>168</v>
      </c>
      <c r="C77" s="80" t="s">
        <v>100</v>
      </c>
      <c r="D77" s="108">
        <v>1.002</v>
      </c>
      <c r="F77"/>
    </row>
    <row r="78" spans="2:6" ht="14.5" hidden="1" x14ac:dyDescent="0.25">
      <c r="B78" s="79" t="s">
        <v>169</v>
      </c>
      <c r="C78" s="79" t="s">
        <v>95</v>
      </c>
      <c r="D78" s="108">
        <v>0.94</v>
      </c>
      <c r="F78"/>
    </row>
    <row r="79" spans="2:6" ht="14.5" hidden="1" x14ac:dyDescent="0.25">
      <c r="B79" s="79" t="s">
        <v>173</v>
      </c>
      <c r="C79" s="80" t="s">
        <v>106</v>
      </c>
      <c r="D79" s="108">
        <v>0.98499999999999999</v>
      </c>
      <c r="F79"/>
    </row>
    <row r="80" spans="2:6" ht="14.5" hidden="1" x14ac:dyDescent="0.25">
      <c r="B80" s="79" t="s">
        <v>170</v>
      </c>
      <c r="C80" s="79" t="s">
        <v>93</v>
      </c>
      <c r="D80" s="108">
        <v>0.995</v>
      </c>
      <c r="F80"/>
    </row>
    <row r="81" spans="2:6" ht="14.5" hidden="1" x14ac:dyDescent="0.25">
      <c r="B81" s="79" t="s">
        <v>171</v>
      </c>
      <c r="C81" s="80" t="s">
        <v>93</v>
      </c>
      <c r="D81" s="108">
        <v>0.995</v>
      </c>
      <c r="F81"/>
    </row>
    <row r="82" spans="2:6" ht="14.5" hidden="1" x14ac:dyDescent="0.25">
      <c r="B82" s="79" t="s">
        <v>172</v>
      </c>
      <c r="C82" s="80" t="s">
        <v>93</v>
      </c>
      <c r="D82" s="108">
        <v>0.995</v>
      </c>
      <c r="F82"/>
    </row>
    <row r="83" spans="2:6" ht="14.5" hidden="1" x14ac:dyDescent="0.25">
      <c r="B83" s="79" t="s">
        <v>174</v>
      </c>
      <c r="C83" s="80" t="s">
        <v>98</v>
      </c>
      <c r="D83" s="108">
        <v>1.04</v>
      </c>
      <c r="F83"/>
    </row>
    <row r="84" spans="2:6" ht="14.5" hidden="1" x14ac:dyDescent="0.25">
      <c r="B84" s="79" t="s">
        <v>175</v>
      </c>
      <c r="C84" s="80" t="s">
        <v>104</v>
      </c>
      <c r="D84" s="108">
        <v>1.0609999999999999</v>
      </c>
      <c r="F84"/>
    </row>
    <row r="85" spans="2:6" ht="14.5" hidden="1" x14ac:dyDescent="0.25">
      <c r="B85" s="79" t="s">
        <v>176</v>
      </c>
      <c r="C85" s="79" t="s">
        <v>95</v>
      </c>
      <c r="D85" s="108">
        <v>0.94</v>
      </c>
      <c r="F85"/>
    </row>
    <row r="86" spans="2:6" ht="14.5" hidden="1" x14ac:dyDescent="0.25">
      <c r="B86" s="79" t="s">
        <v>177</v>
      </c>
      <c r="C86" s="80" t="s">
        <v>100</v>
      </c>
      <c r="D86" s="108">
        <v>1.002</v>
      </c>
      <c r="F86"/>
    </row>
    <row r="87" spans="2:6" ht="14.5" hidden="1" x14ac:dyDescent="0.25">
      <c r="B87" s="79" t="s">
        <v>178</v>
      </c>
      <c r="C87" s="79" t="s">
        <v>95</v>
      </c>
      <c r="D87" s="108">
        <v>0.94</v>
      </c>
      <c r="F87"/>
    </row>
    <row r="88" spans="2:6" ht="14.5" hidden="1" x14ac:dyDescent="0.25">
      <c r="B88" s="79" t="s">
        <v>179</v>
      </c>
      <c r="C88" s="79" t="s">
        <v>95</v>
      </c>
      <c r="D88" s="108">
        <v>0.94</v>
      </c>
      <c r="F88"/>
    </row>
    <row r="89" spans="2:6" ht="14.5" hidden="1" x14ac:dyDescent="0.25">
      <c r="B89" s="79" t="s">
        <v>180</v>
      </c>
      <c r="C89" s="80" t="s">
        <v>119</v>
      </c>
      <c r="D89" s="108">
        <v>1.0469999999999999</v>
      </c>
      <c r="F89"/>
    </row>
    <row r="90" spans="2:6" ht="14.5" hidden="1" x14ac:dyDescent="0.25">
      <c r="B90" s="79" t="s">
        <v>181</v>
      </c>
      <c r="C90" s="79" t="s">
        <v>95</v>
      </c>
      <c r="D90" s="108">
        <v>0.94</v>
      </c>
      <c r="F90"/>
    </row>
    <row r="91" spans="2:6" ht="14.5" hidden="1" x14ac:dyDescent="0.25">
      <c r="B91" s="79" t="s">
        <v>182</v>
      </c>
      <c r="C91" s="80" t="s">
        <v>104</v>
      </c>
      <c r="D91" s="108">
        <v>1.0609999999999999</v>
      </c>
      <c r="F91"/>
    </row>
    <row r="92" spans="2:6" ht="14.5" hidden="1" x14ac:dyDescent="0.25">
      <c r="B92" s="79" t="s">
        <v>183</v>
      </c>
      <c r="C92" s="79" t="s">
        <v>93</v>
      </c>
      <c r="D92" s="108">
        <v>0.995</v>
      </c>
      <c r="F92"/>
    </row>
    <row r="93" spans="2:6" ht="14.5" hidden="1" x14ac:dyDescent="0.25">
      <c r="B93" s="79" t="s">
        <v>184</v>
      </c>
      <c r="C93" s="80" t="s">
        <v>104</v>
      </c>
      <c r="D93" s="108">
        <v>1.0609999999999999</v>
      </c>
      <c r="F93"/>
    </row>
    <row r="94" spans="2:6" ht="14.5" hidden="1" x14ac:dyDescent="0.25">
      <c r="B94" s="79" t="s">
        <v>185</v>
      </c>
      <c r="C94" s="79" t="s">
        <v>95</v>
      </c>
      <c r="D94" s="108">
        <v>0.94</v>
      </c>
      <c r="F94"/>
    </row>
    <row r="95" spans="2:6" ht="14.5" hidden="1" x14ac:dyDescent="0.25">
      <c r="B95" s="79" t="s">
        <v>186</v>
      </c>
      <c r="C95" s="80" t="s">
        <v>104</v>
      </c>
      <c r="D95" s="108">
        <v>1.0609999999999999</v>
      </c>
      <c r="F95"/>
    </row>
    <row r="96" spans="2:6" ht="14.5" hidden="1" x14ac:dyDescent="0.25">
      <c r="B96" s="92" t="s">
        <v>187</v>
      </c>
      <c r="C96" s="93" t="s">
        <v>93</v>
      </c>
      <c r="D96" s="109">
        <v>0.995</v>
      </c>
      <c r="F96"/>
    </row>
    <row r="97" spans="2:6" ht="14.5" hidden="1" x14ac:dyDescent="0.25">
      <c r="B97" s="94" t="s">
        <v>188</v>
      </c>
      <c r="C97" s="95" t="s">
        <v>100</v>
      </c>
      <c r="D97" s="110">
        <v>1.002</v>
      </c>
      <c r="F97"/>
    </row>
    <row r="98" spans="2:6" hidden="1" x14ac:dyDescent="0.25">
      <c r="B98" s="96" t="s">
        <v>194</v>
      </c>
      <c r="C98" s="96" t="s">
        <v>95</v>
      </c>
      <c r="D98" s="110">
        <v>0.94</v>
      </c>
    </row>
    <row r="99" spans="2:6" hidden="1" x14ac:dyDescent="0.25">
      <c r="B99" s="96" t="s">
        <v>195</v>
      </c>
      <c r="C99" s="96" t="s">
        <v>95</v>
      </c>
      <c r="D99" s="110">
        <v>0.94</v>
      </c>
    </row>
    <row r="100" spans="2:6" hidden="1" x14ac:dyDescent="0.25">
      <c r="B100" s="96" t="s">
        <v>196</v>
      </c>
      <c r="C100" s="96" t="s">
        <v>100</v>
      </c>
      <c r="D100" s="110">
        <v>1.002</v>
      </c>
    </row>
    <row r="101" spans="2:6" hidden="1" x14ac:dyDescent="0.25">
      <c r="B101" s="96" t="s">
        <v>197</v>
      </c>
      <c r="C101" s="96" t="s">
        <v>93</v>
      </c>
      <c r="D101" s="110">
        <v>0.995</v>
      </c>
    </row>
    <row r="102" spans="2:6" hidden="1" x14ac:dyDescent="0.25">
      <c r="B102" s="96" t="s">
        <v>198</v>
      </c>
      <c r="C102" s="96" t="s">
        <v>100</v>
      </c>
      <c r="D102" s="110">
        <v>1.002</v>
      </c>
    </row>
    <row r="103" spans="2:6" hidden="1" x14ac:dyDescent="0.25">
      <c r="B103" s="96" t="s">
        <v>199</v>
      </c>
      <c r="C103" s="96" t="s">
        <v>93</v>
      </c>
      <c r="D103" s="110">
        <v>0.995</v>
      </c>
    </row>
    <row r="104" spans="2:6" hidden="1" x14ac:dyDescent="0.25">
      <c r="B104" s="96" t="s">
        <v>200</v>
      </c>
      <c r="C104" s="96" t="s">
        <v>91</v>
      </c>
      <c r="D104" s="110">
        <v>1.026</v>
      </c>
    </row>
    <row r="105" spans="2:6" hidden="1" x14ac:dyDescent="0.25">
      <c r="B105" s="96" t="s">
        <v>201</v>
      </c>
      <c r="C105" s="96" t="s">
        <v>106</v>
      </c>
      <c r="D105" s="110">
        <v>0.98499999999999999</v>
      </c>
    </row>
    <row r="106" spans="2:6" hidden="1" x14ac:dyDescent="0.25">
      <c r="B106" s="96" t="s">
        <v>202</v>
      </c>
      <c r="C106" s="96" t="s">
        <v>95</v>
      </c>
      <c r="D106" s="111">
        <v>0.94</v>
      </c>
    </row>
    <row r="107" spans="2:6" hidden="1" x14ac:dyDescent="0.25">
      <c r="B107" s="96" t="s">
        <v>203</v>
      </c>
      <c r="C107" s="96" t="s">
        <v>91</v>
      </c>
      <c r="D107" s="110">
        <v>1.026</v>
      </c>
    </row>
    <row r="108" spans="2:6" hidden="1" x14ac:dyDescent="0.25">
      <c r="B108" s="96" t="s">
        <v>204</v>
      </c>
      <c r="C108" s="96" t="s">
        <v>104</v>
      </c>
      <c r="D108" s="110">
        <v>1.0609999999999999</v>
      </c>
    </row>
  </sheetData>
  <sheetProtection algorithmName="SHA-512" hashValue="EDIZhHzwFz7DSylGBMg2XHxb+fCiwya4IPkpoKtPMp6qv69srenzcn+YmlGc5Snenh+Gah5L3sApxSbuylfaLQ==" saltValue="IHVkl+5ETvJiWzjsCsceeQ=="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xr:uid="{00000000-0002-0000-0500-000000000000}">
      <formula1>$B$10:$B$108</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25"/>
  <sheetViews>
    <sheetView zoomScale="125" workbookViewId="0">
      <selection activeCell="A30" sqref="A30"/>
    </sheetView>
  </sheetViews>
  <sheetFormatPr defaultColWidth="9.1796875" defaultRowHeight="12.5" x14ac:dyDescent="0.25"/>
  <cols>
    <col min="1" max="1" width="37.81640625" style="3" customWidth="1"/>
    <col min="2" max="2" width="20.7265625" style="3" bestFit="1" customWidth="1"/>
    <col min="3" max="3" width="12.7265625" style="3" bestFit="1" customWidth="1"/>
    <col min="4" max="4" width="15.81640625" style="3" customWidth="1"/>
    <col min="5" max="5" width="10.26953125" style="68" bestFit="1" customWidth="1"/>
    <col min="6" max="6" width="11.26953125" style="68" bestFit="1" customWidth="1"/>
    <col min="7" max="16384" width="9.1796875" style="3"/>
  </cols>
  <sheetData>
    <row r="1" spans="1:6" ht="15.5" x14ac:dyDescent="0.35">
      <c r="A1" s="26" t="s">
        <v>70</v>
      </c>
      <c r="D1" s="24"/>
    </row>
    <row r="2" spans="1:6" x14ac:dyDescent="0.25">
      <c r="A2" s="24"/>
      <c r="B2" s="24"/>
      <c r="C2" s="24"/>
      <c r="D2" s="24"/>
    </row>
    <row r="3" spans="1:6" ht="13" x14ac:dyDescent="0.3">
      <c r="A3" s="7" t="s">
        <v>10</v>
      </c>
      <c r="B3" s="24"/>
      <c r="C3" s="24"/>
      <c r="D3" s="7" t="s">
        <v>49</v>
      </c>
    </row>
    <row r="4" spans="1:6" x14ac:dyDescent="0.25">
      <c r="A4" s="72" t="s">
        <v>80</v>
      </c>
      <c r="B4" s="106">
        <f>'Direct Staffing'!C26</f>
        <v>172.95456612000001</v>
      </c>
      <c r="D4" s="28">
        <f>B4</f>
        <v>172.95456612000001</v>
      </c>
    </row>
    <row r="5" spans="1:6" x14ac:dyDescent="0.25">
      <c r="A5" s="24"/>
      <c r="B5" s="24"/>
      <c r="C5" s="24"/>
      <c r="D5" s="24"/>
    </row>
    <row r="6" spans="1:6" ht="13" x14ac:dyDescent="0.3">
      <c r="A6" s="7" t="s">
        <v>24</v>
      </c>
      <c r="B6" s="24"/>
      <c r="C6" s="24"/>
      <c r="D6" s="24"/>
    </row>
    <row r="7" spans="1:6" x14ac:dyDescent="0.25">
      <c r="A7" s="27" t="s">
        <v>25</v>
      </c>
      <c r="B7" s="104">
        <f>'Program Plan Support'!C10</f>
        <v>0.155</v>
      </c>
      <c r="D7" s="28">
        <f>B7*D4</f>
        <v>26.8079577486</v>
      </c>
    </row>
    <row r="8" spans="1:6" x14ac:dyDescent="0.25">
      <c r="A8" s="24"/>
      <c r="B8" s="24"/>
      <c r="C8" s="24"/>
      <c r="D8" s="24"/>
    </row>
    <row r="9" spans="1:6" ht="13" x14ac:dyDescent="0.3">
      <c r="A9" s="7" t="s">
        <v>1</v>
      </c>
      <c r="B9" s="24"/>
      <c r="C9" s="24"/>
      <c r="D9" s="24"/>
    </row>
    <row r="10" spans="1:6" x14ac:dyDescent="0.25">
      <c r="A10" s="27" t="s">
        <v>9</v>
      </c>
      <c r="B10" s="34">
        <f>'Emp. Related Exp.'!C19</f>
        <v>0.23599999999999999</v>
      </c>
      <c r="C10" s="28"/>
      <c r="D10" s="28">
        <f>B10*(D4+D7)</f>
        <v>47.143955632989595</v>
      </c>
    </row>
    <row r="11" spans="1:6" ht="16.5" customHeight="1" x14ac:dyDescent="0.25">
      <c r="A11" s="24"/>
      <c r="B11" s="24"/>
      <c r="C11" s="24"/>
      <c r="D11" s="24"/>
    </row>
    <row r="12" spans="1:6" ht="13" x14ac:dyDescent="0.3">
      <c r="A12" s="7" t="s">
        <v>28</v>
      </c>
      <c r="B12" s="24"/>
      <c r="C12" s="24"/>
      <c r="D12" s="24"/>
    </row>
    <row r="13" spans="1:6" x14ac:dyDescent="0.25">
      <c r="A13" s="29" t="s">
        <v>29</v>
      </c>
      <c r="B13" s="107">
        <f>'Client Programming &amp; Supports'!C5</f>
        <v>5.8999999999999997E-2</v>
      </c>
      <c r="D13" s="6">
        <f>(D4+D7+D10)*B13</f>
        <v>14.567482290593786</v>
      </c>
      <c r="F13" s="68" t="s">
        <v>62</v>
      </c>
    </row>
    <row r="14" spans="1:6" x14ac:dyDescent="0.25">
      <c r="A14" s="24"/>
      <c r="B14" s="24"/>
      <c r="C14" s="24"/>
      <c r="D14" s="24"/>
      <c r="F14" s="68">
        <v>0.01</v>
      </c>
    </row>
    <row r="15" spans="1:6" ht="13" x14ac:dyDescent="0.3">
      <c r="A15" s="7" t="s">
        <v>43</v>
      </c>
      <c r="B15" s="24"/>
      <c r="C15" s="24"/>
      <c r="D15" s="24"/>
      <c r="F15" s="69">
        <f>(D23*0.01)+D23</f>
        <v>342.36906567173253</v>
      </c>
    </row>
    <row r="16" spans="1:6" x14ac:dyDescent="0.25">
      <c r="A16" s="27" t="s">
        <v>44</v>
      </c>
      <c r="B16" s="41">
        <f>'Program Related Expenses'!E13</f>
        <v>0.23250000000000001</v>
      </c>
      <c r="C16" s="28"/>
      <c r="D16" s="28">
        <f>E16-(D4+D10+D7+D13)</f>
        <v>79.208724581996933</v>
      </c>
      <c r="E16" s="68">
        <f>(D4+D10+D7+D13)/(1-B16)</f>
        <v>340.68268637418032</v>
      </c>
      <c r="F16" s="68" t="s">
        <v>63</v>
      </c>
    </row>
    <row r="17" spans="1:7" x14ac:dyDescent="0.25">
      <c r="A17" s="66"/>
      <c r="B17" s="67"/>
      <c r="C17" s="28"/>
      <c r="D17" s="28"/>
    </row>
    <row r="18" spans="1:7" s="86" customFormat="1" ht="13" x14ac:dyDescent="0.3">
      <c r="A18" s="81" t="s">
        <v>189</v>
      </c>
      <c r="B18" s="82"/>
      <c r="C18" s="83"/>
      <c r="D18" s="83"/>
      <c r="E18" s="68"/>
      <c r="F18" s="84"/>
      <c r="G18" s="85"/>
    </row>
    <row r="19" spans="1:7" s="86" customFormat="1" x14ac:dyDescent="0.25">
      <c r="A19" s="87" t="s">
        <v>190</v>
      </c>
      <c r="B19" s="88">
        <f>'Regional Variance Factor'!B7</f>
        <v>0.995</v>
      </c>
      <c r="C19" s="85"/>
      <c r="D19" s="89">
        <f>IF((B19&lt;&gt;"-"),((E16*B19)-E16),"Select County")</f>
        <v>-1.7034134318708993</v>
      </c>
      <c r="E19" s="68"/>
      <c r="F19" s="84"/>
      <c r="G19" s="90"/>
    </row>
    <row r="20" spans="1:7" x14ac:dyDescent="0.25">
      <c r="A20" s="66"/>
      <c r="B20" s="67"/>
      <c r="C20" s="28"/>
      <c r="D20" s="69"/>
      <c r="F20" s="70">
        <v>5.0000000000000001E-4</v>
      </c>
    </row>
    <row r="21" spans="1:7" ht="13" hidden="1" x14ac:dyDescent="0.3">
      <c r="A21" s="30" t="s">
        <v>78</v>
      </c>
      <c r="B21" s="25">
        <f>IF((B19&lt;&gt;"-"),F23-D23,"-")</f>
        <v>24.103121202562932</v>
      </c>
      <c r="C21" s="51"/>
      <c r="D21" s="91"/>
      <c r="F21" s="69">
        <f>(F15*0.05)+F15</f>
        <v>359.48751895531916</v>
      </c>
    </row>
    <row r="22" spans="1:7" hidden="1" x14ac:dyDescent="0.25">
      <c r="A22" s="66"/>
      <c r="B22" s="67"/>
      <c r="C22" s="28"/>
      <c r="D22" s="69"/>
      <c r="F22" s="71">
        <v>42186</v>
      </c>
    </row>
    <row r="23" spans="1:7" ht="13" x14ac:dyDescent="0.3">
      <c r="A23" s="30" t="s">
        <v>77</v>
      </c>
      <c r="B23" s="25">
        <f>IF((B19&lt;&gt;"-"),D23,"Select County")</f>
        <v>338.97927294230942</v>
      </c>
      <c r="C23" s="51"/>
      <c r="D23" s="91">
        <f>IF((B19&lt;&gt;"-"),E16+D19,"Select County")</f>
        <v>338.97927294230942</v>
      </c>
      <c r="F23" s="69">
        <f>(F21*0.01)+F21</f>
        <v>363.08239414487235</v>
      </c>
    </row>
    <row r="24" spans="1:7" x14ac:dyDescent="0.25">
      <c r="A24" s="24"/>
      <c r="B24" s="24"/>
      <c r="C24" s="24"/>
      <c r="D24" s="68"/>
    </row>
    <row r="25" spans="1:7" ht="15.75" customHeight="1" x14ac:dyDescent="0.25"/>
  </sheetData>
  <sheetProtection algorithmName="SHA-512" hashValue="qphiq1628qEB57HsnKJIa0Bo9xTYxhqqzXHmSWaH99/G21WXBuBcdQp09JUs11tRj6Z1GonRGJGuI6Vb1EhbEw==" saltValue="fpXZQ36Z8ArK7s1cIx81gA==" spinCount="100000" sheet="1" objects="1" scenarios="1"/>
  <phoneticPr fontId="2" type="noConversion"/>
  <dataValidations xWindow="634" yWindow="592" count="16">
    <dataValidation allowBlank="1" showInputMessage="1" showErrorMessage="1" prompt="Total Costs for Staffing per Hour formula is equal to Total Individual Staffing Amount from Direct Staffing sheet" sqref="B4" xr:uid="{00000000-0002-0000-0600-000000000000}"/>
    <dataValidation allowBlank="1" showInputMessage="1" showErrorMessage="1" prompt="Direct Staffing Rate Calculation formula is equal to Total Costs for Staffing per Hour" sqref="D4" xr:uid="{00000000-0002-0000-0600-000001000000}"/>
    <dataValidation allowBlank="1" showInputMessage="1" showErrorMessage="1" prompt="Program Support Hourly Standard formula is equal to Total Hourly Program Support Percentage from Program Plan Support sheet" sqref="B7" xr:uid="{00000000-0002-0000-0600-000002000000}"/>
    <dataValidation allowBlank="1" showInputMessage="1" showErrorMessage="1" prompt="Program Support Rate Calculation formula is Program Support Hourly Standard times Direct Staffing Rate" sqref="D7" xr:uid="{00000000-0002-0000-0600-000003000000}"/>
    <dataValidation allowBlank="1" showInputMessage="1" showErrorMessage="1" prompt="Total Benefit Percentage formula is Total Employee Related Expense Percentage from Emp. Related Exp. sheet" sqref="B10" xr:uid="{00000000-0002-0000-0600-000004000000}"/>
    <dataValidation allowBlank="1" showInputMessage="1" showErrorMessage="1" prompt="Employee Related Expenses Rate Calculation formula is Total Benefit Percentage times (Direct Staffing Rate + Program Support Rate)" sqref="D10" xr:uid="{00000000-0002-0000-0600-000005000000}"/>
    <dataValidation allowBlank="1" showInputMessage="1" showErrorMessage="1" prompt="Client Programming and Supports Standard formula is equal to Client Programming and Supports Percent from Client Programming &amp; Supports sheet" sqref="B13" xr:uid="{00000000-0002-0000-0600-000006000000}"/>
    <dataValidation allowBlank="1" showInputMessage="1" showErrorMessage="1" prompt="Client Programming and Supports Rate Calculation formula is (Direct Staffing Rate + Program Support Rate + Employee Related Expenses Rate) times Client Programming and Supports Standard" sqref="D13" xr:uid="{00000000-0002-0000-0600-000007000000}"/>
    <dataValidation allowBlank="1" showInputMessage="1" showErrorMessage="1" prompt="Total Program Related Expenses Percentage formula is equal to Total Program Related Expenses Percent from Program Related Expenses sheet" sqref="B22 B16:B17 B20" xr:uid="{00000000-0002-0000-0600-000008000000}"/>
    <dataValidation allowBlank="1" showInputMessage="1" showErrorMessage="1" prompt="Hourly Rate Calculation formula is (Direct Staffing Rate + Program Support Rate + Employee Related Expenses Rate + Client Programming and Supports Rate) divided by (1 minus Total Program Related Expenses Percentage)" sqref="D23 D21" xr:uid="{00000000-0002-0000-0600-000009000000}"/>
    <dataValidation allowBlank="1" showInputMessage="1" showErrorMessage="1" prompt="Program Related Expenses Rate Calculation formula is Hourly Rate minus (Direct Staffing Rate + Program Support Rate + Employee Related Expenses Rate + Client Programming and Supports Standard Rate)" sqref="D22 D16:D17 D20" xr:uid="{00000000-0002-0000-0600-00000A000000}"/>
    <dataValidation allowBlank="1" showInputMessage="1" showErrorMessage="1" prompt="Hourly Rate formula is equal to Hourly Rate Calculation" sqref="B23" xr:uid="{00000000-0002-0000-0600-00000B000000}"/>
    <dataValidation allowBlank="1" showInputMessage="1" showErrorMessage="1" prompt="INSERT MATT'S EXPLANATION HERE" sqref="B21" xr:uid="{00000000-0002-0000-0600-00000C000000}"/>
    <dataValidation allowBlank="1" showInputMessage="1" showErrorMessage="1" prompt="Budget Neutrality Rate" sqref="B18" xr:uid="{00000000-0002-0000-0600-00000D000000}"/>
    <dataValidation allowBlank="1" showInputMessage="1" showErrorMessage="1" prompt="Unit Regional Variance formula is Unit Rate multiplied by the appropriate Regional Variance Factor" sqref="B19" xr:uid="{00000000-0002-0000-0600-00000E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18" xr:uid="{00000000-0002-0000-0600-00000F000000}"/>
  </dataValidations>
  <pageMargins left="0.75" right="0.75" top="1.37" bottom="1" header="0.5" footer="0.5"/>
  <pageSetup scale="83" orientation="portrait" r:id="rId1"/>
  <headerFooter alignWithMargins="0">
    <oddHeader>&amp;C&amp;G</oddHeader>
    <oddFooter>&amp;LDWRS Draft framework for ILS Training - &amp;A&amp;R&amp;P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C22"/>
  <sheetViews>
    <sheetView workbookViewId="0">
      <selection activeCell="D29" sqref="D29"/>
    </sheetView>
  </sheetViews>
  <sheetFormatPr defaultRowHeight="12.5" x14ac:dyDescent="0.25"/>
  <cols>
    <col min="1" max="1" width="10.1796875" bestFit="1" customWidth="1"/>
    <col min="2" max="2" width="53.453125" customWidth="1"/>
  </cols>
  <sheetData>
    <row r="3" spans="1:3" ht="24" customHeight="1" x14ac:dyDescent="0.25"/>
    <row r="5" spans="1:3" x14ac:dyDescent="0.25">
      <c r="A5" t="s">
        <v>64</v>
      </c>
      <c r="B5" t="s">
        <v>65</v>
      </c>
    </row>
    <row r="6" spans="1:3" x14ac:dyDescent="0.25">
      <c r="A6" s="54">
        <v>42339</v>
      </c>
      <c r="B6" t="s">
        <v>79</v>
      </c>
      <c r="C6" t="s">
        <v>193</v>
      </c>
    </row>
    <row r="7" spans="1:3" x14ac:dyDescent="0.25">
      <c r="A7" s="54">
        <v>42522</v>
      </c>
      <c r="B7" t="s">
        <v>191</v>
      </c>
      <c r="C7" t="s">
        <v>192</v>
      </c>
    </row>
    <row r="8" spans="1:3" x14ac:dyDescent="0.25">
      <c r="A8" s="54">
        <v>43101</v>
      </c>
      <c r="B8" s="55" t="s">
        <v>205</v>
      </c>
      <c r="C8" t="s">
        <v>206</v>
      </c>
    </row>
    <row r="9" spans="1:3" x14ac:dyDescent="0.25">
      <c r="A9" s="54">
        <v>43282</v>
      </c>
      <c r="B9" s="97" t="s">
        <v>207</v>
      </c>
      <c r="C9" s="98" t="s">
        <v>208</v>
      </c>
    </row>
    <row r="10" spans="1:3" x14ac:dyDescent="0.25">
      <c r="A10" s="54">
        <v>43466</v>
      </c>
      <c r="B10" t="s">
        <v>209</v>
      </c>
      <c r="C10" s="98" t="s">
        <v>210</v>
      </c>
    </row>
    <row r="11" spans="1:3" x14ac:dyDescent="0.25">
      <c r="A11" s="54">
        <v>43831</v>
      </c>
      <c r="B11" t="s">
        <v>211</v>
      </c>
      <c r="C11" s="98" t="s">
        <v>212</v>
      </c>
    </row>
    <row r="12" spans="1:3" x14ac:dyDescent="0.25">
      <c r="A12" s="54">
        <v>43831</v>
      </c>
      <c r="B12" s="98" t="s">
        <v>214</v>
      </c>
      <c r="C12" s="98" t="s">
        <v>213</v>
      </c>
    </row>
    <row r="13" spans="1:3" x14ac:dyDescent="0.25">
      <c r="A13" s="54">
        <v>44197</v>
      </c>
      <c r="B13" t="s">
        <v>211</v>
      </c>
      <c r="C13" s="98" t="s">
        <v>225</v>
      </c>
    </row>
    <row r="14" spans="1:3" x14ac:dyDescent="0.25">
      <c r="A14" s="54">
        <v>44378</v>
      </c>
      <c r="B14" t="s">
        <v>211</v>
      </c>
      <c r="C14" s="98" t="s">
        <v>226</v>
      </c>
    </row>
    <row r="15" spans="1:3" ht="37.5" x14ac:dyDescent="0.25">
      <c r="A15" s="54">
        <v>44562</v>
      </c>
      <c r="B15" s="55" t="s">
        <v>227</v>
      </c>
      <c r="C15" s="98" t="s">
        <v>228</v>
      </c>
    </row>
    <row r="16" spans="1:3" x14ac:dyDescent="0.25">
      <c r="A16" s="54">
        <v>44720</v>
      </c>
      <c r="B16" t="s">
        <v>229</v>
      </c>
      <c r="C16" s="98" t="s">
        <v>230</v>
      </c>
    </row>
    <row r="17" spans="1:3" x14ac:dyDescent="0.25">
      <c r="A17" s="54">
        <v>44844</v>
      </c>
      <c r="B17" t="s">
        <v>211</v>
      </c>
      <c r="C17" s="98" t="s">
        <v>231</v>
      </c>
    </row>
    <row r="18" spans="1:3" x14ac:dyDescent="0.25">
      <c r="A18" s="54">
        <v>45246</v>
      </c>
      <c r="B18" t="s">
        <v>232</v>
      </c>
      <c r="C18" s="98" t="s">
        <v>233</v>
      </c>
    </row>
    <row r="19" spans="1:3" x14ac:dyDescent="0.25">
      <c r="A19" s="54">
        <v>45631</v>
      </c>
      <c r="B19" t="s">
        <v>234</v>
      </c>
      <c r="C19" s="98" t="s">
        <v>235</v>
      </c>
    </row>
    <row r="20" spans="1:3" x14ac:dyDescent="0.25">
      <c r="A20" s="54">
        <v>45896</v>
      </c>
      <c r="B20" t="s">
        <v>237</v>
      </c>
      <c r="C20" s="98" t="s">
        <v>236</v>
      </c>
    </row>
    <row r="21" spans="1:3" x14ac:dyDescent="0.25">
      <c r="A21" s="54">
        <v>45903</v>
      </c>
      <c r="B21" t="s">
        <v>238</v>
      </c>
      <c r="C21" s="98" t="s">
        <v>236</v>
      </c>
    </row>
    <row r="22" spans="1:3" x14ac:dyDescent="0.25">
      <c r="A22" s="54">
        <v>46073</v>
      </c>
      <c r="B22" s="98" t="s">
        <v>239</v>
      </c>
      <c r="C22" s="98" t="s">
        <v>240</v>
      </c>
    </row>
  </sheetData>
  <sheetProtection algorithmName="SHA-512" hashValue="UD3tQaKhrAjsrA3HNiyvl3LoQL/diFg7PYTvs7rsI0rRoTE5JC4HY7IoET+GiPGtOcmaOIAj12hE+/PvA+pPKQ==" saltValue="knEcxrM5SXfyg+Z5bxESHQ==" spinCount="100000" sheet="1" objects="1" scenarios="1"/>
  <phoneticPr fontId="1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R22.6</Category_x002d_Req>
    <Sub_x0020_category_x002d_req_x003a_ xmlns="39dc04e4-1dc7-4207-b25c-d7db9724c689">Frameworks</Sub_x0020_category_x002d_req_x003a_>
    <_dlc_DocId xmlns="0cdeeaad-74a8-4021-893f-c7b31297a14c">S2EJPDAADAY4-1521811817-572</_dlc_DocId>
    <_dlc_DocIdUrl xmlns="0cdeeaad-74a8-4021-893f-c7b31297a14c">
      <Url>https://workplace/cc/MnSPA/_layouts/15/DocIdRedir.aspx?ID=S2EJPDAADAY4-1521811817-572</Url>
      <Description>S2EJPDAADAY4-1521811817-572</Description>
    </_dlc_DocIdUrl>
  </documentManagement>
</p:propertie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caf600041b5895cf1dc2bdecad897c66">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11228701334d912b2ecc02ae36940fc"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25B2C7-65DF-4D2F-AEC6-16B86BC6F9EA}">
  <ds:schemaRefs>
    <ds:schemaRef ds:uri="http://schemas.microsoft.com/sharepoint/v3/contenttype/forms"/>
  </ds:schemaRefs>
</ds:datastoreItem>
</file>

<file path=customXml/itemProps2.xml><?xml version="1.0" encoding="utf-8"?>
<ds:datastoreItem xmlns:ds="http://schemas.openxmlformats.org/officeDocument/2006/customXml" ds:itemID="{056554FF-4356-4EE9-A614-6CB24A254134}">
  <ds:schemaRefs>
    <ds:schemaRef ds:uri="http://schemas.microsoft.com/sharepoint/events"/>
  </ds:schemaRefs>
</ds:datastoreItem>
</file>

<file path=customXml/itemProps3.xml><?xml version="1.0" encoding="utf-8"?>
<ds:datastoreItem xmlns:ds="http://schemas.openxmlformats.org/officeDocument/2006/customXml" ds:itemID="{09A07924-01D7-4DD6-B356-D59CE3977F81}">
  <ds:schemaRefs>
    <ds:schemaRef ds:uri="39dc04e4-1dc7-4207-b25c-d7db9724c689"/>
    <ds:schemaRef ds:uri="http://schemas.microsoft.com/office/2006/documentManagement/types"/>
    <ds:schemaRef ds:uri="http://schemas.microsoft.com/office/infopath/2007/PartnerControls"/>
    <ds:schemaRef ds:uri="http://purl.org/dc/elements/1.1/"/>
    <ds:schemaRef ds:uri="http://schemas.microsoft.com/office/2006/metadata/properties"/>
    <ds:schemaRef ds:uri="0cdeeaad-74a8-4021-893f-c7b31297a14c"/>
    <ds:schemaRef ds:uri="http://purl.org/dc/term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B1784485-49E1-450A-82B0-7914E9079986}">
  <ds:schemaRefs>
    <ds:schemaRef ds:uri="http://schemas.microsoft.com/office/2006/metadata/longProperties"/>
  </ds:schemaRefs>
</ds:datastoreItem>
</file>

<file path=customXml/itemProps5.xml><?xml version="1.0" encoding="utf-8"?>
<ds:datastoreItem xmlns:ds="http://schemas.openxmlformats.org/officeDocument/2006/customXml" ds:itemID="{3E5AA25E-F29E-4C81-8CA9-CFD42A2E88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Direct Staffing</vt:lpstr>
      <vt:lpstr>Program Plan Support</vt:lpstr>
      <vt:lpstr>Emp. Related Exp.</vt:lpstr>
      <vt:lpstr>Client Programming &amp; Supports</vt:lpstr>
      <vt:lpstr>Program Related Expenses</vt:lpstr>
      <vt:lpstr>Regional Variance Factor</vt:lpstr>
      <vt:lpstr>Home and Community Support FW</vt:lpstr>
      <vt:lpstr>Version</vt:lpstr>
      <vt:lpstr>Customization</vt:lpstr>
      <vt:lpstr>DirectStaff</vt:lpstr>
      <vt:lpstr>'Direct Staffing'!Print_Area</vt:lpstr>
      <vt:lpstr>ReliefStaff</vt:lpstr>
      <vt:lpstr>Supervision</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Individualized Home Support with Training Daily v16</dc:title>
  <dc:creator>pwmfb67</dc:creator>
  <cp:lastModifiedBy>Anderson, Brigette (She/Her/Hers) (DHS)</cp:lastModifiedBy>
  <cp:lastPrinted>2013-02-20T16:03:06Z</cp:lastPrinted>
  <dcterms:created xsi:type="dcterms:W3CDTF">2009-10-20T14:58:44Z</dcterms:created>
  <dcterms:modified xsi:type="dcterms:W3CDTF">2026-03-25T21:27:33Z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0x010100162A03CF163030488AA007497FCFE82D</vt:lpwstr>
  </property>
  <property fmtid="{D5CDD505-2E9C-101B-9397-08002B2CF9AE}" pid="4" name="ServiceType">
    <vt:lpwstr>2013 Frameworks</vt:lpwstr>
  </property>
  <property fmtid="{D5CDD505-2E9C-101B-9397-08002B2CF9AE}" pid="5" name="Cat:">
    <vt:lpwstr/>
  </property>
  <property fmtid="{D5CDD505-2E9C-101B-9397-08002B2CF9AE}" pid="6" name="Order">
    <vt:lpwstr>18500.0000000000</vt:lpwstr>
  </property>
  <property fmtid="{D5CDD505-2E9C-101B-9397-08002B2CF9AE}" pid="7" name="_dlc_DocId">
    <vt:lpwstr>S2EJPDAADAY4-1521811817-572</vt:lpwstr>
  </property>
  <property fmtid="{D5CDD505-2E9C-101B-9397-08002B2CF9AE}" pid="8" name="_dlc_DocIdItemGuid">
    <vt:lpwstr>a34547c9-e6ba-43ed-a51d-9601850d0236</vt:lpwstr>
  </property>
  <property fmtid="{D5CDD505-2E9C-101B-9397-08002B2CF9AE}" pid="9" name="_dlc_DocIdUrl">
    <vt:lpwstr>https://workplace/cc/MnSPA/_layouts/15/DocIdRedir.aspx?ID=S2EJPDAADAY4-1521811817-572, S2EJPDAADAY4-1521811817-572</vt:lpwstr>
  </property>
</Properties>
</file>