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X:\Rate_Setting_Methodologies_Initiative\Compliance\2026 Rate Remediation\2026 Remediated Frameworks NO COLOR\Locked\"/>
    </mc:Choice>
  </mc:AlternateContent>
  <xr:revisionPtr revIDLastSave="0" documentId="13_ncr:1_{49CDA87D-3E5A-4F9F-B525-6A4FC5F78EDF}" xr6:coauthVersionLast="47" xr6:coauthVersionMax="47" xr10:uidLastSave="{00000000-0000-0000-0000-000000000000}"/>
  <bookViews>
    <workbookView xWindow="-57720" yWindow="1710" windowWidth="29040" windowHeight="15720" tabRatio="871" xr2:uid="{00000000-000D-0000-FFFF-FFFF00000000}"/>
  </bookViews>
  <sheets>
    <sheet name="Direct Staffing" sheetId="10" r:id="rId1"/>
    <sheet name="Program Plan Support" sheetId="5" r:id="rId2"/>
    <sheet name="Emp. Related Exp." sheetId="3" r:id="rId3"/>
    <sheet name="Client Programming &amp; Supports" sheetId="11" r:id="rId4"/>
    <sheet name="Program Related Expenses" sheetId="6" r:id="rId5"/>
    <sheet name="Regional Variance Factor" sheetId="13" r:id="rId6"/>
    <sheet name="Behavior Program Rate Framework" sheetId="9" r:id="rId7"/>
    <sheet name="Version" sheetId="12" state="hidden" r:id="rId8"/>
  </sheets>
  <externalReferences>
    <externalReference r:id="rId9"/>
  </externalReferences>
  <definedNames>
    <definedName name="Budget_Neutrality">'Behavior Program Rate Framework'!$A$25:$B$34</definedName>
    <definedName name="Customization">'Direct Staffing'!$B$17:$D$21</definedName>
    <definedName name="DirectStaff">'Direct Staffing'!$B$9:$E$12</definedName>
    <definedName name="_xlnm.Print_Area" localSheetId="0">'Direct Staffing'!$A$1:$G$28</definedName>
    <definedName name="ReliefStaff">'Direct Staffing'!$B$23:$E$25</definedName>
    <definedName name="Service">'[1]Direct Staffing'!$H$30:$H$32</definedName>
    <definedName name="Supervision">'Direct Staffing'!$B$13:$F$15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11" l="1"/>
  <c r="B30" i="9"/>
  <c r="B11" i="10"/>
  <c r="F15" i="10"/>
  <c r="E5" i="10"/>
  <c r="D7" i="10" s="1"/>
  <c r="D11" i="10" s="1"/>
  <c r="B7" i="13"/>
  <c r="B19" i="9" s="1"/>
  <c r="B5" i="13"/>
  <c r="B13" i="9"/>
  <c r="F13" i="6"/>
  <c r="B16" i="9"/>
  <c r="D19" i="3"/>
  <c r="B7" i="9"/>
  <c r="B10" i="9"/>
  <c r="E25" i="10" l="1"/>
  <c r="D28" i="10" s="1"/>
  <c r="B4" i="9" s="1"/>
  <c r="D4" i="9" s="1"/>
  <c r="D19" i="9"/>
  <c r="D21" i="9" s="1"/>
  <c r="B21" i="9" s="1"/>
  <c r="B33" i="9" l="1"/>
  <c r="B23" i="9"/>
  <c r="B34" i="9" s="1"/>
  <c r="D7" i="9"/>
  <c r="D10" i="9" s="1"/>
  <c r="B38" i="9" l="1"/>
  <c r="B27" i="9"/>
  <c r="B42" i="9"/>
  <c r="B37" i="9"/>
  <c r="B26" i="9"/>
  <c r="B41" i="9"/>
  <c r="D13" i="9"/>
  <c r="E16" i="9" s="1"/>
  <c r="D16" i="9" s="1"/>
  <c r="B50" i="9" l="1"/>
  <c r="B46" i="9"/>
  <c r="B45" i="9"/>
  <c r="B49" i="9"/>
  <c r="B54" i="9" l="1"/>
  <c r="B58" i="9"/>
  <c r="B53" i="9"/>
  <c r="B57" i="9"/>
</calcChain>
</file>

<file path=xl/sharedStrings.xml><?xml version="1.0" encoding="utf-8"?>
<sst xmlns="http://schemas.openxmlformats.org/spreadsheetml/2006/main" count="369" uniqueCount="263">
  <si>
    <t>Staff Type</t>
  </si>
  <si>
    <t>Employee Related Expenses</t>
  </si>
  <si>
    <t>Health insurance</t>
  </si>
  <si>
    <t>Vision</t>
  </si>
  <si>
    <t>Life insurance</t>
  </si>
  <si>
    <t>Long-term disability insurance</t>
  </si>
  <si>
    <t>Short-term disability insurance</t>
  </si>
  <si>
    <t>Retirement</t>
  </si>
  <si>
    <t>Tuition reimbursement</t>
  </si>
  <si>
    <t>Total Benefit Percentage</t>
  </si>
  <si>
    <t>Direct Staffing</t>
  </si>
  <si>
    <t>Dollar Amount</t>
  </si>
  <si>
    <t>Direct Care Staffing:</t>
  </si>
  <si>
    <t>Benefit Description</t>
  </si>
  <si>
    <t xml:space="preserve">Benefit % </t>
  </si>
  <si>
    <t>Step 1. Add in standard employment related expense percentage</t>
  </si>
  <si>
    <t>Step 1. Add in standard general and administrative percentage</t>
  </si>
  <si>
    <t>Total Individual Staffing Amount</t>
  </si>
  <si>
    <t>Wellness program</t>
  </si>
  <si>
    <t>Other Benefits (could include but not limited to:)</t>
  </si>
  <si>
    <t>Taxes &amp; Workers Comp</t>
  </si>
  <si>
    <t>(including FICA, FUTA, SUTA, Workers Comp, Medicare tax)</t>
  </si>
  <si>
    <t>Percentage for Direct Care Staffing</t>
  </si>
  <si>
    <t>Employee Related Expense</t>
  </si>
  <si>
    <t>Total costs for staffing per hour</t>
  </si>
  <si>
    <t>Program Support</t>
  </si>
  <si>
    <t>Program support hourly standard</t>
  </si>
  <si>
    <t>Documentation</t>
  </si>
  <si>
    <t>Direct staff preparation and service planning</t>
  </si>
  <si>
    <t>Client Programming and Supports</t>
  </si>
  <si>
    <t>Client Programming and Supports Standard</t>
  </si>
  <si>
    <t>Standard %</t>
  </si>
  <si>
    <t>Total hourly % of program support</t>
  </si>
  <si>
    <t>Travel time when a client is not present</t>
  </si>
  <si>
    <t>Collateral contact related to direct service</t>
  </si>
  <si>
    <t xml:space="preserve">Program Plan Support </t>
  </si>
  <si>
    <t>Step 1. Determine components of program plan support</t>
  </si>
  <si>
    <t>Program plan support definition and components included in the program support percentage</t>
  </si>
  <si>
    <t>* percentage of direct staffing costs</t>
  </si>
  <si>
    <t>Employee Related Expense Description</t>
  </si>
  <si>
    <t>Step 1. Add in standard client programming and supports percentage</t>
  </si>
  <si>
    <t>no data in this row</t>
  </si>
  <si>
    <t>Dental insurance</t>
  </si>
  <si>
    <t>Percentage of direct care to cover staffing benefits</t>
  </si>
  <si>
    <t>Step 2.  Add in other program related expenses</t>
  </si>
  <si>
    <t>Program Related Expenses</t>
  </si>
  <si>
    <t>Total Program Related Expenses</t>
  </si>
  <si>
    <t>Total Step 1 &amp; 2</t>
  </si>
  <si>
    <t xml:space="preserve">Total </t>
  </si>
  <si>
    <t>Standard General &amp; Administrative Support</t>
  </si>
  <si>
    <t>15 Minute Unit Rate</t>
  </si>
  <si>
    <t xml:space="preserve">Category to cover costs to provide participants access to the community or care in their home.  Examples include, but are not limited to:
- Participation costs for staff 
- Reinforcers as defined in the participant’s support plan
- Mileage reimbursement for in-program transportation provided as part of the service.
- State plan or other available waiver services must be accessed first, and those services must be billed separately.
</t>
  </si>
  <si>
    <t>Rate Calculation:</t>
  </si>
  <si>
    <t>* Total Employee Related Expense Percentage</t>
  </si>
  <si>
    <t>Direct Supervision</t>
  </si>
  <si>
    <t>Wage</t>
  </si>
  <si>
    <t>Supervision Percent</t>
  </si>
  <si>
    <t>Supervision Amount</t>
  </si>
  <si>
    <t>Hour of Service</t>
  </si>
  <si>
    <t>Staffing Customization Options</t>
  </si>
  <si>
    <t>Add-on $</t>
  </si>
  <si>
    <t>Add-on Choice</t>
  </si>
  <si>
    <t>No Customization</t>
  </si>
  <si>
    <t>Deaf or hard of hearing</t>
  </si>
  <si>
    <t>Budget Neutrality Factor</t>
  </si>
  <si>
    <t>Hourly Budget Neutrality</t>
  </si>
  <si>
    <t>15 Minute Budget Neutrality</t>
  </si>
  <si>
    <t>Hourly Rate</t>
  </si>
  <si>
    <t>Step 3. Add in utilization expenses</t>
  </si>
  <si>
    <t>Utilization Expenses</t>
  </si>
  <si>
    <t>Date</t>
  </si>
  <si>
    <t>Version Description</t>
  </si>
  <si>
    <t>Fixed rounding precision - two decimals all all sheets except 4 decimals on framework totals sheet</t>
  </si>
  <si>
    <t>Updated for 4/1/2014 1% increase COLA</t>
  </si>
  <si>
    <t>Original Total Hourly Rate</t>
  </si>
  <si>
    <t>Original Total 15 Minute Rate</t>
  </si>
  <si>
    <t>4/1/2014 COLA</t>
  </si>
  <si>
    <t>Post COLA Total Hourly Rate</t>
  </si>
  <si>
    <t>Post COLA Total 15 Minute Rate</t>
  </si>
  <si>
    <t>Hourly Cost of Living Adjustment</t>
  </si>
  <si>
    <t>15 Minute Cost of Living Adjustment</t>
  </si>
  <si>
    <t>Updated for 7/1/2014 5% increase COLA</t>
  </si>
  <si>
    <t>7/1/2014 COLA</t>
  </si>
  <si>
    <t>Post 4/1/14 COLA Total Rate</t>
  </si>
  <si>
    <t>Post 7/1/14 COLA Total Rate</t>
  </si>
  <si>
    <t>7/1/15 COLA increase of 1% added</t>
  </si>
  <si>
    <t>Version 4</t>
  </si>
  <si>
    <t>Version 1</t>
  </si>
  <si>
    <t>Version 2</t>
  </si>
  <si>
    <t>Version 3</t>
  </si>
  <si>
    <t>7/1/2015 COLA</t>
  </si>
  <si>
    <t>Post 7/1/15 COLA Total Rate</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</si>
  <si>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</si>
  <si>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</si>
  <si>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</si>
  <si>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</si>
  <si>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</si>
  <si>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</si>
  <si>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</si>
  <si>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</si>
  <si>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</si>
  <si>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</si>
  <si>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</si>
  <si>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</si>
  <si>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</si>
  <si>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</si>
  <si>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</si>
  <si>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</si>
  <si>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</si>
  <si>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</si>
  <si>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</si>
  <si>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</si>
  <si>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</si>
  <si>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</si>
  <si>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</si>
  <si>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</si>
  <si>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</si>
  <si>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</si>
  <si>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</si>
  <si>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</si>
  <si>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</si>
  <si>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</si>
  <si>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</si>
  <si>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</si>
  <si>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</si>
  <si>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</si>
  <si>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</si>
  <si>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</si>
  <si>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</si>
  <si>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</si>
  <si>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</si>
  <si>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</si>
  <si>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</si>
  <si>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</si>
  <si>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</si>
  <si>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</si>
  <si>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</si>
  <si>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</si>
  <si>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</si>
  <si>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</si>
  <si>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</si>
  <si>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</si>
  <si>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</si>
  <si>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</si>
  <si>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</si>
  <si>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</si>
  <si>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</si>
  <si>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</si>
  <si>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</si>
  <si>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</si>
  <si>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</si>
  <si>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</si>
  <si>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</si>
  <si>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</si>
  <si>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Mahnomen</t>
  </si>
  <si>
    <t>Marshall</t>
  </si>
  <si>
    <t>Martin</t>
  </si>
  <si>
    <t>Mc Leod</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</si>
  <si>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</si>
  <si>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</si>
  <si>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</si>
  <si>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</si>
  <si>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</si>
  <si>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</si>
  <si>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</si>
  <si>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</si>
  <si>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</si>
  <si>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</si>
  <si>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</si>
  <si>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</si>
  <si>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</si>
  <si>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</si>
  <si>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</si>
  <si>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</si>
  <si>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</si>
  <si>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</si>
  <si>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</si>
  <si>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</si>
  <si>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</si>
  <si>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</si>
  <si>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</si>
  <si>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Scott</t>
  </si>
  <si>
    <t>Sherburne</t>
  </si>
  <si>
    <t>Sibley</t>
  </si>
  <si>
    <t>St. Louis</t>
  </si>
  <si>
    <t>Stearns</t>
  </si>
  <si>
    <t>Steele</t>
  </si>
  <si>
    <t>Stevens</t>
  </si>
  <si>
    <t>Swift</t>
  </si>
  <si>
    <t>Todd</t>
  </si>
  <si>
    <t>Traverse</t>
  </si>
  <si>
    <t>Wabasha</t>
  </si>
  <si>
    <t>Wadena</t>
  </si>
  <si>
    <t>Waseca</t>
  </si>
  <si>
    <t>Washington</t>
  </si>
  <si>
    <t>Watonwan</t>
  </si>
  <si>
    <t>Wilkin</t>
  </si>
  <si>
    <t>Winona</t>
  </si>
  <si>
    <t>Wright</t>
  </si>
  <si>
    <t>Yellow Medicine</t>
  </si>
  <si>
    <t>Regional Variance</t>
  </si>
  <si>
    <t>Regional Variance Factor</t>
  </si>
  <si>
    <t>Updated wages and component values for 7/1/17 legislation</t>
  </si>
  <si>
    <t>Version 7</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</si>
  <si>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</si>
  <si>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</si>
  <si>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</si>
  <si>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</si>
  <si>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</si>
  <si>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</si>
  <si>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</si>
  <si>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</si>
  <si>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</si>
  <si>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</si>
  <si>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</si>
  <si>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FRAMEWORK FOR Positive Support Services</t>
  </si>
  <si>
    <t>Direct service staff time necessary to support and related to the provision of Postive Support Services when not engaged in direct contact with clients.</t>
  </si>
  <si>
    <t>Final Unit Rate</t>
  </si>
  <si>
    <t>Remove COLAs</t>
  </si>
  <si>
    <t>Version 9</t>
  </si>
  <si>
    <t>Increase Professional Supervisor Wage</t>
  </si>
  <si>
    <t>Version 10</t>
  </si>
  <si>
    <t>Version 11</t>
  </si>
  <si>
    <t>Hidden Budget Neutrality Factor</t>
  </si>
  <si>
    <t>Version 12</t>
  </si>
  <si>
    <t>Added Competitive Workforce Factor</t>
  </si>
  <si>
    <t>Step 1. Determine wage for direct care worker</t>
  </si>
  <si>
    <t>Employment Service Type</t>
  </si>
  <si>
    <t>Staff Choice</t>
  </si>
  <si>
    <t>Hourly Wage</t>
  </si>
  <si>
    <t>Base hourly wage</t>
  </si>
  <si>
    <t>Competitive Workforce Factor (CWF)</t>
  </si>
  <si>
    <t>Total wage per hour of service</t>
  </si>
  <si>
    <t>Professional</t>
  </si>
  <si>
    <t>Analyst</t>
  </si>
  <si>
    <t>Specialist</t>
  </si>
  <si>
    <t xml:space="preserve">Step 2. Add wage for individual direct staff </t>
  </si>
  <si>
    <t>Step 3. Add % to cover Supervision</t>
  </si>
  <si>
    <t>Step 4. Add staffing customization option to meet high level needs provided to an individual</t>
  </si>
  <si>
    <t>Step 5.  Add % to cover vacation, sick and training for individual direct staff hours</t>
  </si>
  <si>
    <t>Step 6. Calculate hourly individual staffing</t>
  </si>
  <si>
    <t>CWF Wage</t>
  </si>
  <si>
    <t>No Change</t>
  </si>
  <si>
    <t>Version 13</t>
  </si>
  <si>
    <t>Version 14</t>
  </si>
  <si>
    <t>Step 7: Define Nature of Service</t>
  </si>
  <si>
    <t>Staffing Options</t>
  </si>
  <si>
    <t>Face to Face 1:1</t>
  </si>
  <si>
    <t>Remote Support 1:1</t>
  </si>
  <si>
    <t>Nature of Service</t>
  </si>
  <si>
    <t>New value for direct care staff wage,
supervisor wage,
client programming and support component</t>
  </si>
  <si>
    <t>Version 15</t>
  </si>
  <si>
    <t>Updated RVF</t>
  </si>
  <si>
    <t>Version 16</t>
  </si>
  <si>
    <t>Version 17</t>
  </si>
  <si>
    <t>Changes to direct staffing, client programming</t>
  </si>
  <si>
    <t>Version 18</t>
  </si>
  <si>
    <t>Version 19</t>
  </si>
  <si>
    <t>increase professional, analyst, specialist wages</t>
  </si>
  <si>
    <t>Version 20</t>
  </si>
  <si>
    <t>update professional, analyst, specialist wages; increase supervisor wage, client prog &amp; supports</t>
  </si>
  <si>
    <t>update professional, analyst, specialist, and supervisor wages for 2026 rate remediation.</t>
  </si>
  <si>
    <t>Version 20 amended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</si>
</sst>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0.0%"/>
    <numFmt numFmtId="166" formatCode="0.000"/>
  </numFmts>
  <fonts count="13"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sz val="10"/>
      <name val="Arial"/>
      <family val="2"/>
    </font>
    <font>
      <b/>
      <sz val="11"/>
      <color rgb="FF000000"/>
      <name val="Calibri"/>
      <family val="2"/>
      <scheme val="minor"/>
    </font>
    <font>
      <sz val="11"/>
      <color rgb="FF000000"/>
      <name val="Calibri"/>
      <family val="2"/>
      <scheme val="minor"/>
    </font>
    <font>
      <sz val="10"/>
      <color theme="1"/>
      <name val="Arial"/>
      <family val="2"/>
    </font>
    <font>
      <sz val="10"/>
      <color theme="0"/>
      <name val="Arial"/>
      <family val="2"/>
    </font>
    <font>
      <sz val="8"/>
      <name val="Arial"/>
      <family val="2"/>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theme="0" tint="-0.14999847407452621"/>
        <bgColor indexed="64"/>
      </patternFill>
    </fill>
    <fill>
      <patternFill patternType="solid">
        <fgColor theme="0"/>
        <bgColor indexed="9"/>
      </patternFill>
    </fill>
    <fill>
      <patternFill patternType="solid">
        <fgColor rgb="FFFFFF99"/>
        <bgColor indexed="64"/>
      </patternFill>
    </fill>
    <fill>
      <patternFill patternType="solid">
        <fgColor theme="3" tint="0.79998168889431442"/>
        <bgColor indexed="64"/>
      </patternFill>
    </fill>
    <fill>
      <patternFill patternType="solid">
        <fgColor theme="8"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65">
    <xf numFmtId="0" fontId="0" fillId="0" borderId="0" xfId="0"/>
    <xf numFmtId="0" fontId="0" fillId="2" borderId="1" xfId="0" applyFill="1" applyBorder="1"/>
    <xf numFmtId="164" fontId="0" fillId="2" borderId="1" xfId="1" applyNumberFormat="1" applyFont="1" applyFill="1" applyBorder="1"/>
    <xf numFmtId="0" fontId="0" fillId="3" borderId="0" xfId="0" applyFill="1"/>
    <xf numFmtId="0" fontId="0" fillId="3" borderId="0" xfId="0" applyFill="1" applyBorder="1"/>
    <xf numFmtId="44" fontId="1" fillId="2" borderId="1" xfId="2" applyFont="1" applyFill="1" applyBorder="1"/>
    <xf numFmtId="44" fontId="0" fillId="3" borderId="0" xfId="2" applyFont="1" applyFill="1"/>
    <xf numFmtId="0" fontId="3" fillId="3" borderId="0" xfId="0" applyFont="1" applyFill="1"/>
    <xf numFmtId="44" fontId="1" fillId="3" borderId="0" xfId="2" applyFont="1" applyFill="1"/>
    <xf numFmtId="164" fontId="0" fillId="3" borderId="0" xfId="1" applyNumberFormat="1" applyFont="1" applyFill="1"/>
    <xf numFmtId="9" fontId="0" fillId="3" borderId="0" xfId="3" applyFont="1" applyFill="1"/>
    <xf numFmtId="0" fontId="0" fillId="3" borderId="2" xfId="0" applyFill="1" applyBorder="1"/>
    <xf numFmtId="0" fontId="0" fillId="3" borderId="3" xfId="0" applyFill="1" applyBorder="1"/>
    <xf numFmtId="0" fontId="0" fillId="3" borderId="4" xfId="0" applyFill="1" applyBorder="1"/>
    <xf numFmtId="0" fontId="3" fillId="3" borderId="5" xfId="0" applyFont="1" applyFill="1" applyBorder="1" applyAlignment="1"/>
    <xf numFmtId="0" fontId="3" fillId="3" borderId="6" xfId="0" applyFont="1" applyFill="1" applyBorder="1" applyAlignment="1"/>
    <xf numFmtId="0" fontId="0" fillId="2" borderId="5" xfId="0" applyFill="1" applyBorder="1" applyAlignment="1"/>
    <xf numFmtId="0" fontId="0" fillId="2" borderId="6" xfId="0" applyFill="1" applyBorder="1" applyAlignment="1"/>
    <xf numFmtId="0" fontId="5" fillId="3" borderId="5" xfId="0" applyFont="1" applyFill="1" applyBorder="1" applyAlignment="1">
      <alignment vertical="top" wrapText="1"/>
    </xf>
    <xf numFmtId="0" fontId="5" fillId="3" borderId="1" xfId="0" applyFont="1" applyFill="1" applyBorder="1" applyAlignment="1">
      <alignment vertical="top" wrapText="1"/>
    </xf>
    <xf numFmtId="0" fontId="0" fillId="3" borderId="7" xfId="0" applyFill="1" applyBorder="1"/>
    <xf numFmtId="0" fontId="0" fillId="3" borderId="8" xfId="0" applyFill="1" applyBorder="1"/>
    <xf numFmtId="44" fontId="1" fillId="3" borderId="1" xfId="2" applyFill="1" applyBorder="1"/>
    <xf numFmtId="44" fontId="0" fillId="3" borderId="1" xfId="0" applyNumberFormat="1" applyFill="1" applyBorder="1" applyAlignment="1"/>
    <xf numFmtId="0" fontId="6" fillId="3" borderId="0" xfId="0" applyFont="1" applyFill="1"/>
    <xf numFmtId="44" fontId="5" fillId="3" borderId="1" xfId="2" applyFont="1" applyFill="1" applyBorder="1"/>
    <xf numFmtId="0" fontId="4" fillId="3" borderId="0" xfId="0" applyFont="1" applyFill="1"/>
    <xf numFmtId="0" fontId="5" fillId="3" borderId="5" xfId="0" applyFont="1" applyFill="1" applyBorder="1" applyAlignment="1"/>
    <xf numFmtId="44" fontId="0" fillId="3" borderId="0" xfId="0" applyNumberFormat="1" applyFill="1"/>
    <xf numFmtId="0" fontId="0" fillId="3" borderId="1" xfId="0" applyFill="1" applyBorder="1"/>
    <xf numFmtId="0" fontId="3" fillId="3" borderId="1" xfId="0" applyFont="1" applyFill="1" applyBorder="1"/>
    <xf numFmtId="165" fontId="3" fillId="3" borderId="1" xfId="3" applyNumberFormat="1" applyFont="1" applyFill="1" applyBorder="1" applyAlignment="1"/>
    <xf numFmtId="10" fontId="3" fillId="3" borderId="1" xfId="0" applyNumberFormat="1" applyFont="1" applyFill="1" applyBorder="1"/>
    <xf numFmtId="10" fontId="1" fillId="3" borderId="5" xfId="3" applyNumberFormat="1" applyFill="1" applyBorder="1" applyAlignment="1"/>
    <xf numFmtId="165" fontId="5" fillId="3" borderId="1" xfId="2" applyNumberFormat="1" applyFont="1" applyFill="1" applyBorder="1" applyAlignment="1">
      <alignment vertical="top"/>
    </xf>
    <xf numFmtId="10" fontId="5" fillId="3" borderId="1" xfId="0" applyNumberFormat="1" applyFont="1" applyFill="1" applyBorder="1"/>
    <xf numFmtId="0" fontId="3" fillId="3" borderId="9" xfId="0" applyFont="1" applyFill="1" applyBorder="1" applyAlignment="1">
      <alignment horizontal="left"/>
    </xf>
    <xf numFmtId="0" fontId="3" fillId="3" borderId="0" xfId="0" applyFont="1" applyFill="1" applyBorder="1" applyAlignment="1">
      <alignment horizontal="left"/>
    </xf>
    <xf numFmtId="165" fontId="3" fillId="3" borderId="0" xfId="0" applyNumberFormat="1" applyFont="1" applyFill="1" applyBorder="1"/>
    <xf numFmtId="0" fontId="3" fillId="3" borderId="6" xfId="0" applyFont="1" applyFill="1" applyBorder="1" applyAlignment="1">
      <alignment horizontal="left"/>
    </xf>
    <xf numFmtId="0" fontId="5" fillId="3" borderId="5" xfId="0" applyFont="1" applyFill="1" applyBorder="1" applyAlignment="1">
      <alignment horizontal="left"/>
    </xf>
    <xf numFmtId="0" fontId="5" fillId="3" borderId="0" xfId="0" applyFont="1" applyFill="1" applyBorder="1" applyAlignment="1">
      <alignment horizontal="left"/>
    </xf>
    <xf numFmtId="0" fontId="0" fillId="3" borderId="6" xfId="0" applyFill="1" applyBorder="1"/>
    <xf numFmtId="165" fontId="5" fillId="3" borderId="1" xfId="0" applyNumberFormat="1" applyFont="1" applyFill="1" applyBorder="1"/>
    <xf numFmtId="10" fontId="0" fillId="3" borderId="1" xfId="3" applyNumberFormat="1" applyFont="1" applyFill="1" applyBorder="1"/>
    <xf numFmtId="10" fontId="5" fillId="3" borderId="1" xfId="3" applyNumberFormat="1" applyFont="1" applyFill="1" applyBorder="1" applyAlignment="1">
      <alignment vertical="top"/>
    </xf>
    <xf numFmtId="44" fontId="1" fillId="3" borderId="1" xfId="0" applyNumberFormat="1" applyFont="1" applyFill="1" applyBorder="1"/>
    <xf numFmtId="9" fontId="1" fillId="3" borderId="1" xfId="3" applyFill="1" applyBorder="1"/>
    <xf numFmtId="0" fontId="0" fillId="3" borderId="0" xfId="0" applyFill="1" applyBorder="1" applyAlignment="1">
      <alignment horizontal="left"/>
    </xf>
    <xf numFmtId="44" fontId="1" fillId="3" borderId="0" xfId="2" applyFont="1" applyFill="1" applyBorder="1" applyAlignment="1">
      <alignment horizontal="right" vertical="top"/>
    </xf>
    <xf numFmtId="164" fontId="1" fillId="3" borderId="0" xfId="1" applyNumberFormat="1" applyFont="1" applyFill="1" applyBorder="1" applyAlignment="1">
      <alignment horizontal="right" vertical="top"/>
    </xf>
    <xf numFmtId="44" fontId="1" fillId="2" borderId="1" xfId="2" applyFont="1" applyFill="1" applyBorder="1" applyAlignment="1">
      <alignment horizontal="center" wrapText="1"/>
    </xf>
    <xf numFmtId="164" fontId="1" fillId="2" borderId="1" xfId="1" applyNumberFormat="1" applyFont="1" applyFill="1" applyBorder="1" applyAlignment="1">
      <alignment horizontal="center" wrapText="1"/>
    </xf>
    <xf numFmtId="0" fontId="1" fillId="3" borderId="1" xfId="0" applyFont="1" applyFill="1" applyBorder="1"/>
    <xf numFmtId="44" fontId="1" fillId="3" borderId="1" xfId="2" applyFont="1" applyFill="1" applyBorder="1"/>
    <xf numFmtId="44" fontId="1" fillId="3" borderId="1" xfId="2" applyFont="1" applyFill="1" applyBorder="1" applyAlignment="1">
      <alignment horizontal="right"/>
    </xf>
    <xf numFmtId="0" fontId="1" fillId="5" borderId="1" xfId="0" applyFont="1" applyFill="1" applyBorder="1"/>
    <xf numFmtId="44" fontId="1" fillId="5" borderId="1" xfId="2" applyFont="1" applyFill="1" applyBorder="1" applyAlignment="1">
      <alignment horizontal="right"/>
    </xf>
    <xf numFmtId="44" fontId="0" fillId="0" borderId="1" xfId="2" applyFont="1" applyFill="1" applyBorder="1" applyProtection="1"/>
    <xf numFmtId="44" fontId="0" fillId="3" borderId="1" xfId="0" applyNumberFormat="1" applyFill="1" applyBorder="1"/>
    <xf numFmtId="165" fontId="5" fillId="3" borderId="0" xfId="0" applyNumberFormat="1" applyFont="1" applyFill="1" applyBorder="1"/>
    <xf numFmtId="165" fontId="3" fillId="0" borderId="0" xfId="3" applyNumberFormat="1" applyFont="1" applyFill="1" applyProtection="1"/>
    <xf numFmtId="14" fontId="0" fillId="0" borderId="0" xfId="0" applyNumberFormat="1"/>
    <xf numFmtId="0" fontId="0" fillId="0" borderId="0" xfId="0" applyAlignment="1">
      <alignment wrapText="1"/>
    </xf>
    <xf numFmtId="0" fontId="1" fillId="3" borderId="0" xfId="0" applyFont="1" applyFill="1"/>
    <xf numFmtId="0" fontId="0" fillId="0" borderId="0" xfId="0" applyAlignment="1">
      <alignment horizontal="left"/>
    </xf>
    <xf numFmtId="0" fontId="1" fillId="2" borderId="5" xfId="0" applyFont="1" applyFill="1" applyBorder="1" applyAlignment="1"/>
    <xf numFmtId="0" fontId="8" fillId="6" borderId="16" xfId="0" applyFont="1" applyFill="1" applyBorder="1" applyAlignment="1">
      <alignment vertical="center"/>
    </xf>
    <xf numFmtId="0" fontId="8" fillId="6" borderId="16" xfId="0" applyFont="1" applyFill="1" applyBorder="1" applyAlignment="1">
      <alignment horizontal="left" vertical="center"/>
    </xf>
    <xf numFmtId="0" fontId="9" fillId="5" borderId="16" xfId="0" applyFont="1" applyFill="1" applyBorder="1" applyAlignment="1">
      <alignment vertical="center"/>
    </xf>
    <xf numFmtId="0" fontId="9" fillId="5" borderId="16" xfId="0" quotePrefix="1" applyFont="1" applyFill="1" applyBorder="1" applyAlignment="1">
      <alignment horizontal="left" vertical="center"/>
    </xf>
    <xf numFmtId="0" fontId="9" fillId="0" borderId="16" xfId="0" applyFont="1" applyBorder="1" applyAlignment="1">
      <alignment vertical="center"/>
    </xf>
    <xf numFmtId="0" fontId="0" fillId="0" borderId="16" xfId="0" applyFont="1" applyBorder="1" applyAlignment="1">
      <alignment vertical="top"/>
    </xf>
    <xf numFmtId="0" fontId="5" fillId="3" borderId="0" xfId="0" applyFont="1" applyFill="1" applyBorder="1" applyAlignment="1"/>
    <xf numFmtId="10" fontId="5" fillId="3" borderId="0" xfId="3" applyNumberFormat="1" applyFont="1" applyFill="1" applyBorder="1" applyAlignment="1">
      <alignment vertical="top"/>
    </xf>
    <xf numFmtId="0" fontId="3" fillId="4" borderId="0" xfId="0" applyFont="1" applyFill="1"/>
    <xf numFmtId="165" fontId="1" fillId="0" borderId="0" xfId="3" applyNumberFormat="1" applyFont="1" applyFill="1" applyProtection="1"/>
    <xf numFmtId="44" fontId="10" fillId="4" borderId="0" xfId="0" applyNumberFormat="1" applyFont="1" applyFill="1"/>
    <xf numFmtId="0" fontId="10" fillId="3" borderId="0" xfId="0" applyFont="1" applyFill="1"/>
    <xf numFmtId="0" fontId="10" fillId="4" borderId="0" xfId="0" applyFont="1" applyFill="1"/>
    <xf numFmtId="0" fontId="0" fillId="4" borderId="0" xfId="0" applyFill="1"/>
    <xf numFmtId="0" fontId="1" fillId="4" borderId="1" xfId="0" applyFont="1" applyFill="1" applyBorder="1"/>
    <xf numFmtId="10" fontId="1" fillId="7" borderId="1" xfId="3" applyNumberFormat="1" applyFont="1" applyFill="1" applyBorder="1"/>
    <xf numFmtId="44" fontId="10" fillId="7" borderId="0" xfId="2" applyFont="1" applyFill="1"/>
    <xf numFmtId="165" fontId="10" fillId="4" borderId="0" xfId="0" applyNumberFormat="1" applyFont="1" applyFill="1"/>
    <xf numFmtId="0" fontId="11" fillId="3" borderId="0" xfId="0" applyFont="1" applyFill="1"/>
    <xf numFmtId="44" fontId="1" fillId="8" borderId="7" xfId="2" applyFont="1" applyFill="1" applyBorder="1" applyAlignment="1" applyProtection="1">
      <alignment vertical="top"/>
      <protection locked="0"/>
    </xf>
    <xf numFmtId="44" fontId="1" fillId="8" borderId="8" xfId="2" applyFont="1" applyFill="1" applyBorder="1" applyAlignment="1" applyProtection="1">
      <alignment vertical="top"/>
    </xf>
    <xf numFmtId="44" fontId="1" fillId="8" borderId="10" xfId="2" applyFont="1" applyFill="1" applyBorder="1" applyAlignment="1" applyProtection="1">
      <alignment vertical="top"/>
    </xf>
    <xf numFmtId="0" fontId="1" fillId="0" borderId="0" xfId="0" applyFont="1" applyAlignment="1">
      <alignment wrapText="1"/>
    </xf>
    <xf numFmtId="0" fontId="1" fillId="0" borderId="0" xfId="0" applyFont="1"/>
    <xf numFmtId="0" fontId="9" fillId="0" borderId="17" xfId="0" applyFont="1" applyBorder="1" applyAlignment="1">
      <alignment vertical="center"/>
    </xf>
    <xf numFmtId="0" fontId="0" fillId="0" borderId="17" xfId="0" applyFont="1" applyBorder="1" applyAlignment="1">
      <alignment vertical="top"/>
    </xf>
    <xf numFmtId="0" fontId="9" fillId="5" borderId="1" xfId="0" applyFont="1" applyFill="1" applyBorder="1" applyAlignment="1">
      <alignment vertical="center"/>
    </xf>
    <xf numFmtId="0" fontId="0" fillId="5" borderId="1" xfId="0" applyFont="1" applyFill="1" applyBorder="1" applyAlignment="1">
      <alignment vertical="top"/>
    </xf>
    <xf numFmtId="0" fontId="0" fillId="5" borderId="1" xfId="0" applyFill="1" applyBorder="1"/>
    <xf numFmtId="0" fontId="3" fillId="3" borderId="0" xfId="0" applyFont="1" applyFill="1" applyProtection="1">
      <protection hidden="1"/>
    </xf>
    <xf numFmtId="165" fontId="3" fillId="0" borderId="0" xfId="3" applyNumberFormat="1" applyFont="1" applyFill="1" applyProtection="1">
      <protection hidden="1"/>
    </xf>
    <xf numFmtId="0" fontId="0" fillId="3" borderId="0" xfId="0" applyFill="1" applyProtection="1">
      <protection hidden="1"/>
    </xf>
    <xf numFmtId="0" fontId="11" fillId="3" borderId="0" xfId="0" applyFont="1" applyFill="1" applyProtection="1">
      <protection hidden="1"/>
    </xf>
    <xf numFmtId="0" fontId="1" fillId="3" borderId="1" xfId="0" applyFont="1" applyFill="1" applyBorder="1" applyProtection="1">
      <protection hidden="1"/>
    </xf>
    <xf numFmtId="44" fontId="0" fillId="0" borderId="1" xfId="2" applyFont="1" applyFill="1" applyBorder="1" applyProtection="1">
      <protection hidden="1"/>
    </xf>
    <xf numFmtId="44" fontId="0" fillId="3" borderId="0" xfId="0" applyNumberFormat="1" applyFill="1" applyProtection="1">
      <protection hidden="1"/>
    </xf>
    <xf numFmtId="0" fontId="4" fillId="3" borderId="0" xfId="0" applyFont="1" applyFill="1" applyAlignment="1">
      <alignment horizontal="left"/>
    </xf>
    <xf numFmtId="44" fontId="1" fillId="5" borderId="0" xfId="2" applyFont="1" applyFill="1" applyBorder="1" applyAlignment="1">
      <alignment horizontal="right" vertical="top"/>
    </xf>
    <xf numFmtId="44" fontId="7" fillId="5" borderId="0" xfId="2" applyFont="1" applyFill="1" applyBorder="1" applyAlignment="1" applyProtection="1">
      <alignment vertical="top"/>
      <protection locked="0"/>
    </xf>
    <xf numFmtId="44" fontId="7" fillId="5" borderId="0" xfId="2" applyFont="1" applyFill="1" applyBorder="1" applyAlignment="1" applyProtection="1">
      <alignment vertical="top"/>
    </xf>
    <xf numFmtId="44" fontId="1" fillId="5" borderId="0" xfId="2" applyFont="1" applyFill="1" applyBorder="1"/>
    <xf numFmtId="44" fontId="0" fillId="8" borderId="1" xfId="0" applyNumberFormat="1" applyFill="1" applyBorder="1" applyAlignment="1" applyProtection="1">
      <protection locked="0"/>
    </xf>
    <xf numFmtId="0" fontId="1" fillId="3" borderId="0" xfId="0" applyFont="1" applyFill="1" applyBorder="1" applyProtection="1">
      <protection hidden="1"/>
    </xf>
    <xf numFmtId="44" fontId="0" fillId="0" borderId="0" xfId="2" applyFont="1" applyFill="1" applyBorder="1" applyProtection="1">
      <protection hidden="1"/>
    </xf>
    <xf numFmtId="44" fontId="0" fillId="0" borderId="1" xfId="2" applyNumberFormat="1" applyFont="1" applyFill="1" applyBorder="1" applyProtection="1"/>
    <xf numFmtId="0" fontId="3" fillId="3" borderId="0" xfId="0" applyFont="1" applyFill="1" applyBorder="1"/>
    <xf numFmtId="0" fontId="10" fillId="9" borderId="0" xfId="0" applyFont="1" applyFill="1"/>
    <xf numFmtId="44" fontId="1" fillId="0" borderId="1" xfId="2" applyFont="1" applyFill="1" applyBorder="1" applyAlignment="1">
      <alignment horizontal="right" vertical="top"/>
    </xf>
    <xf numFmtId="44" fontId="5" fillId="0" borderId="1" xfId="2" applyFont="1" applyFill="1" applyBorder="1"/>
    <xf numFmtId="10" fontId="0" fillId="0" borderId="1" xfId="0" applyNumberFormat="1" applyFill="1" applyBorder="1"/>
    <xf numFmtId="166" fontId="0" fillId="10" borderId="16" xfId="0" applyNumberFormat="1" applyFill="1" applyBorder="1"/>
    <xf numFmtId="166" fontId="0" fillId="10" borderId="17" xfId="0" applyNumberFormat="1" applyFill="1" applyBorder="1"/>
    <xf numFmtId="166" fontId="0" fillId="10" borderId="1" xfId="0" applyNumberFormat="1" applyFill="1" applyBorder="1"/>
    <xf numFmtId="0" fontId="0" fillId="10" borderId="1" xfId="0" applyFill="1" applyBorder="1"/>
    <xf numFmtId="10" fontId="0" fillId="3" borderId="0" xfId="0" applyNumberFormat="1" applyFill="1"/>
    <xf numFmtId="10" fontId="0" fillId="0" borderId="1" xfId="3" applyNumberFormat="1" applyFont="1" applyFill="1" applyBorder="1" applyAlignment="1">
      <alignment horizontal="right" vertical="top"/>
    </xf>
    <xf numFmtId="44" fontId="1" fillId="0" borderId="5" xfId="2" applyFill="1" applyBorder="1" applyAlignment="1"/>
    <xf numFmtId="0" fontId="0" fillId="0" borderId="0" xfId="0" applyFont="1" applyAlignment="1">
      <alignment wrapText="1"/>
    </xf>
    <xf numFmtId="0" fontId="1" fillId="2" borderId="5" xfId="0" applyFont="1" applyFill="1" applyBorder="1" applyAlignment="1">
      <alignment horizontal="left"/>
    </xf>
    <xf numFmtId="0" fontId="0" fillId="2" borderId="9" xfId="0" applyFill="1" applyBorder="1" applyAlignment="1">
      <alignment horizontal="left"/>
    </xf>
    <xf numFmtId="0" fontId="4" fillId="3" borderId="0" xfId="0" applyFont="1" applyFill="1" applyAlignment="1">
      <alignment horizontal="left"/>
    </xf>
    <xf numFmtId="0" fontId="3" fillId="3" borderId="0" xfId="0" applyFont="1" applyFill="1" applyAlignment="1">
      <alignment horizontal="left"/>
    </xf>
    <xf numFmtId="0" fontId="0" fillId="2" borderId="1" xfId="0" applyFill="1" applyBorder="1" applyAlignment="1">
      <alignment horizontal="left"/>
    </xf>
    <xf numFmtId="44" fontId="1" fillId="5" borderId="1" xfId="0" applyNumberFormat="1" applyFont="1" applyFill="1" applyBorder="1" applyAlignment="1">
      <alignment horizontal="left"/>
    </xf>
    <xf numFmtId="0" fontId="1" fillId="5" borderId="1" xfId="0" applyFont="1" applyFill="1" applyBorder="1" applyAlignment="1">
      <alignment horizontal="left"/>
    </xf>
    <xf numFmtId="0" fontId="1" fillId="5" borderId="0" xfId="0" applyFont="1" applyFill="1" applyBorder="1" applyAlignment="1">
      <alignment horizontal="left"/>
    </xf>
    <xf numFmtId="9" fontId="1" fillId="3" borderId="5" xfId="3" applyFont="1" applyFill="1" applyBorder="1" applyAlignment="1">
      <alignment horizontal="left"/>
    </xf>
    <xf numFmtId="9" fontId="1" fillId="3" borderId="6" xfId="3" applyFont="1" applyFill="1" applyBorder="1" applyAlignment="1">
      <alignment horizontal="left"/>
    </xf>
    <xf numFmtId="0" fontId="1" fillId="2" borderId="1" xfId="0" applyFont="1" applyFill="1" applyBorder="1" applyAlignment="1">
      <alignment horizontal="left"/>
    </xf>
    <xf numFmtId="0" fontId="0" fillId="3" borderId="1" xfId="0" applyFill="1" applyBorder="1" applyAlignment="1">
      <alignment horizontal="left"/>
    </xf>
    <xf numFmtId="0" fontId="0" fillId="3" borderId="5" xfId="0" applyFill="1" applyBorder="1" applyAlignment="1">
      <alignment horizontal="left"/>
    </xf>
    <xf numFmtId="10" fontId="1" fillId="0" borderId="1" xfId="3" applyNumberFormat="1" applyFont="1" applyFill="1" applyBorder="1" applyAlignment="1">
      <alignment vertical="top"/>
    </xf>
    <xf numFmtId="44" fontId="1" fillId="0" borderId="1" xfId="2" applyFont="1" applyFill="1" applyBorder="1" applyAlignment="1">
      <alignment horizontal="left" vertical="top"/>
    </xf>
    <xf numFmtId="0" fontId="0" fillId="2" borderId="5" xfId="0" applyFill="1" applyBorder="1" applyAlignment="1">
      <alignment horizontal="left"/>
    </xf>
    <xf numFmtId="0" fontId="0" fillId="2" borderId="5" xfId="0" applyFill="1" applyBorder="1" applyAlignment="1">
      <alignment horizontal="left" wrapText="1"/>
    </xf>
    <xf numFmtId="0" fontId="0" fillId="2" borderId="6" xfId="0" applyFill="1" applyBorder="1" applyAlignment="1">
      <alignment horizontal="left" wrapText="1"/>
    </xf>
    <xf numFmtId="0" fontId="0" fillId="2" borderId="9" xfId="0" applyFill="1" applyBorder="1" applyAlignment="1">
      <alignment horizontal="left" wrapText="1"/>
    </xf>
    <xf numFmtId="0" fontId="3" fillId="3" borderId="5" xfId="0" applyFont="1" applyFill="1" applyBorder="1" applyAlignment="1">
      <alignment horizontal="left"/>
    </xf>
    <xf numFmtId="0" fontId="3" fillId="3" borderId="9" xfId="0" applyFont="1" applyFill="1" applyBorder="1" applyAlignment="1">
      <alignment horizontal="left"/>
    </xf>
    <xf numFmtId="0" fontId="1" fillId="3" borderId="11" xfId="0" applyFont="1" applyFill="1" applyBorder="1" applyAlignment="1">
      <alignment horizontal="left" wrapText="1"/>
    </xf>
    <xf numFmtId="0" fontId="0" fillId="3" borderId="12" xfId="0" applyFill="1" applyBorder="1" applyAlignment="1">
      <alignment horizontal="left" wrapText="1"/>
    </xf>
    <xf numFmtId="0" fontId="0" fillId="3" borderId="13" xfId="0" applyFill="1" applyBorder="1" applyAlignment="1">
      <alignment horizontal="left" wrapText="1"/>
    </xf>
    <xf numFmtId="0" fontId="0" fillId="3" borderId="11" xfId="0" applyFill="1" applyBorder="1" applyAlignment="1">
      <alignment horizontal="left"/>
    </xf>
    <xf numFmtId="0" fontId="0" fillId="3" borderId="12" xfId="0" applyFill="1" applyBorder="1" applyAlignment="1">
      <alignment horizontal="left"/>
    </xf>
    <xf numFmtId="10" fontId="0" fillId="3" borderId="7" xfId="3" applyNumberFormat="1" applyFont="1" applyFill="1" applyBorder="1" applyAlignment="1">
      <alignment horizontal="right" vertical="top"/>
    </xf>
    <xf numFmtId="10" fontId="0" fillId="3" borderId="8" xfId="3" applyNumberFormat="1" applyFont="1" applyFill="1" applyBorder="1" applyAlignment="1">
      <alignment horizontal="right" vertical="top"/>
    </xf>
    <xf numFmtId="10" fontId="0" fillId="3" borderId="10" xfId="3" applyNumberFormat="1" applyFont="1" applyFill="1" applyBorder="1" applyAlignment="1">
      <alignment horizontal="right" vertical="top"/>
    </xf>
    <xf numFmtId="0" fontId="0" fillId="3" borderId="14" xfId="0" applyFill="1" applyBorder="1" applyAlignment="1">
      <alignment horizontal="left" vertical="top" wrapText="1"/>
    </xf>
    <xf numFmtId="0" fontId="0" fillId="3" borderId="15" xfId="0" applyFill="1" applyBorder="1" applyAlignment="1">
      <alignment horizontal="left" vertical="top" wrapText="1"/>
    </xf>
    <xf numFmtId="0" fontId="1" fillId="3" borderId="5" xfId="0" applyFont="1" applyFill="1" applyBorder="1" applyAlignment="1">
      <alignment horizontal="left" wrapText="1"/>
    </xf>
    <xf numFmtId="0" fontId="0" fillId="0" borderId="9" xfId="0" applyBorder="1"/>
    <xf numFmtId="0" fontId="5" fillId="3" borderId="1" xfId="0" applyFont="1" applyFill="1" applyBorder="1" applyAlignment="1">
      <alignment horizontal="left"/>
    </xf>
    <xf numFmtId="0" fontId="1" fillId="8" borderId="5" xfId="0" applyFont="1" applyFill="1" applyBorder="1" applyAlignment="1" applyProtection="1">
      <alignment horizontal="center"/>
      <protection locked="0"/>
    </xf>
    <xf numFmtId="0" fontId="1" fillId="8" borderId="6" xfId="0" applyFont="1" applyFill="1" applyBorder="1" applyAlignment="1" applyProtection="1">
      <alignment horizontal="center"/>
      <protection locked="0"/>
    </xf>
    <xf numFmtId="0" fontId="1" fillId="8" borderId="9" xfId="0" applyFont="1" applyFill="1" applyBorder="1" applyAlignment="1" applyProtection="1">
      <alignment horizontal="center"/>
      <protection locked="0"/>
    </xf>
    <xf numFmtId="0" fontId="1" fillId="5" borderId="5" xfId="0" applyFont="1" applyFill="1" applyBorder="1" applyAlignment="1">
      <alignment horizontal="center"/>
    </xf>
    <xf numFmtId="0" fontId="1" fillId="5" borderId="6" xfId="0" applyFont="1" applyFill="1" applyBorder="1" applyAlignment="1">
      <alignment horizontal="center"/>
    </xf>
    <xf numFmtId="0" fontId="1" fillId="5" borderId="9" xfId="0"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n.gov/dhs/assets/2020%20EmploymentServices-V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 Staffing"/>
      <sheetName val="Program Plan Support"/>
      <sheetName val="Emp. Related Exp."/>
      <sheetName val="Client Programming &amp; Supports"/>
      <sheetName val="Program Related Expenses"/>
      <sheetName val="Regional Variance Factor"/>
      <sheetName val="Employment Serv Rate Framework"/>
      <sheetName val="Version"/>
    </sheetNames>
    <sheetDataSet>
      <sheetData sheetId="0">
        <row r="30">
          <cell r="H30" t="str">
            <v>Support</v>
          </cell>
        </row>
        <row r="31">
          <cell r="H31" t="str">
            <v>Exploration</v>
          </cell>
        </row>
        <row r="32">
          <cell r="H32" t="str">
            <v>Development</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2"/>
  <sheetViews>
    <sheetView tabSelected="1" zoomScale="107" zoomScaleNormal="107" workbookViewId="0">
      <selection activeCell="G27" sqref="G27"/>
    </sheetView>
  </sheetViews>
  <sheetFormatPr defaultColWidth="9.1796875" defaultRowHeight="12.5" x14ac:dyDescent="0.25"/>
  <cols>
    <col min="1" max="1" width="1.1796875" style="3" customWidth="1"/>
    <col min="2" max="2" width="25.26953125" style="3" customWidth="1"/>
    <col min="3" max="3" width="11.1796875" style="6" customWidth="1"/>
    <col min="4" max="4" width="19.1796875" style="6" customWidth="1"/>
    <col min="5" max="5" width="18.81640625" style="9" customWidth="1"/>
    <col min="6" max="6" width="19" style="9" customWidth="1"/>
    <col min="7" max="7" width="15.26953125" style="6" customWidth="1"/>
    <col min="8" max="8" width="18" style="78" hidden="1" customWidth="1"/>
    <col min="9" max="9" width="0.1796875" style="78" customWidth="1"/>
    <col min="10" max="12" width="9.1796875" style="3" customWidth="1"/>
    <col min="13" max="16384" width="9.1796875" style="3"/>
  </cols>
  <sheetData>
    <row r="1" spans="1:11" ht="15" customHeight="1" x14ac:dyDescent="0.35">
      <c r="A1" s="127" t="s">
        <v>12</v>
      </c>
      <c r="B1" s="127"/>
      <c r="C1" s="24"/>
      <c r="D1" s="24"/>
      <c r="E1" s="24"/>
      <c r="F1" s="24"/>
      <c r="G1" s="24"/>
    </row>
    <row r="2" spans="1:11" ht="15" customHeight="1" x14ac:dyDescent="0.35">
      <c r="A2" s="103"/>
      <c r="B2" s="103"/>
      <c r="C2" s="24"/>
      <c r="D2" s="24"/>
      <c r="E2" s="24"/>
      <c r="F2" s="24"/>
      <c r="G2" s="24"/>
    </row>
    <row r="3" spans="1:11" ht="15" customHeight="1" x14ac:dyDescent="0.35">
      <c r="A3" s="103"/>
      <c r="B3" s="7" t="s">
        <v>226</v>
      </c>
      <c r="C3" s="7"/>
      <c r="D3" s="8"/>
      <c r="E3" s="24"/>
      <c r="F3" s="24"/>
      <c r="G3" s="24"/>
    </row>
    <row r="4" spans="1:11" ht="15" customHeight="1" x14ac:dyDescent="0.35">
      <c r="A4" s="103"/>
      <c r="B4" s="135" t="s">
        <v>227</v>
      </c>
      <c r="C4" s="129"/>
      <c r="D4" s="5" t="s">
        <v>228</v>
      </c>
      <c r="E4" s="5" t="s">
        <v>229</v>
      </c>
      <c r="F4" s="24"/>
      <c r="G4" s="24"/>
      <c r="H4" s="78" t="s">
        <v>233</v>
      </c>
      <c r="I4" s="113">
        <v>48.63</v>
      </c>
      <c r="K4" s="64"/>
    </row>
    <row r="5" spans="1:11" ht="15" customHeight="1" x14ac:dyDescent="0.35">
      <c r="A5" s="103"/>
      <c r="B5" s="131" t="s">
        <v>230</v>
      </c>
      <c r="C5" s="136"/>
      <c r="D5" s="86" t="s">
        <v>235</v>
      </c>
      <c r="E5" s="114">
        <f>VLOOKUP(D5,$H$4:$I$7,2,FALSE)</f>
        <v>21.31</v>
      </c>
      <c r="F5" s="24"/>
      <c r="G5" s="24"/>
      <c r="H5" s="78" t="s">
        <v>234</v>
      </c>
      <c r="I5" s="113">
        <v>24.58</v>
      </c>
      <c r="K5" s="64"/>
    </row>
    <row r="6" spans="1:11" x14ac:dyDescent="0.25">
      <c r="A6" s="24"/>
      <c r="B6" s="131" t="s">
        <v>231</v>
      </c>
      <c r="C6" s="137"/>
      <c r="D6" s="138">
        <v>6.7000000000000004E-2</v>
      </c>
      <c r="E6" s="138"/>
      <c r="F6" s="24"/>
      <c r="G6" s="24"/>
      <c r="H6" s="78" t="s">
        <v>235</v>
      </c>
      <c r="I6" s="113">
        <v>21.31</v>
      </c>
      <c r="K6" s="64"/>
    </row>
    <row r="7" spans="1:11" x14ac:dyDescent="0.25">
      <c r="A7" s="24"/>
      <c r="B7" s="131" t="s">
        <v>232</v>
      </c>
      <c r="C7" s="137"/>
      <c r="D7" s="139">
        <f>ROUND(E5*D6+E5,2)</f>
        <v>22.74</v>
      </c>
      <c r="E7" s="139"/>
      <c r="F7" s="24"/>
      <c r="G7" s="24"/>
    </row>
    <row r="8" spans="1:11" ht="13" x14ac:dyDescent="0.3">
      <c r="A8" s="128"/>
      <c r="B8" s="128"/>
      <c r="C8" s="24"/>
      <c r="D8" s="24"/>
      <c r="E8" s="24"/>
      <c r="F8" s="24"/>
      <c r="G8" s="24"/>
    </row>
    <row r="9" spans="1:11" ht="13" x14ac:dyDescent="0.3">
      <c r="B9" s="7" t="s">
        <v>236</v>
      </c>
      <c r="C9" s="7"/>
      <c r="D9" s="8"/>
      <c r="E9" s="24"/>
      <c r="F9" s="24"/>
      <c r="G9" s="24"/>
    </row>
    <row r="10" spans="1:11" x14ac:dyDescent="0.25">
      <c r="B10" s="129" t="s">
        <v>0</v>
      </c>
      <c r="C10" s="129"/>
      <c r="D10" s="5" t="s">
        <v>241</v>
      </c>
      <c r="E10" s="107"/>
      <c r="F10" s="24"/>
      <c r="G10" s="24"/>
    </row>
    <row r="11" spans="1:11" x14ac:dyDescent="0.25">
      <c r="B11" s="130" t="str">
        <f>CONCATENATE("Positive Support ",D5)</f>
        <v>Positive Support Specialist</v>
      </c>
      <c r="C11" s="131"/>
      <c r="D11" s="114">
        <f>D7</f>
        <v>22.74</v>
      </c>
      <c r="E11" s="105"/>
      <c r="F11" s="24"/>
      <c r="G11" s="24"/>
    </row>
    <row r="12" spans="1:11" x14ac:dyDescent="0.25">
      <c r="B12" s="132"/>
      <c r="C12" s="132"/>
      <c r="D12" s="104"/>
      <c r="E12" s="106"/>
      <c r="F12" s="24"/>
      <c r="G12" s="24"/>
    </row>
    <row r="13" spans="1:11" ht="13" x14ac:dyDescent="0.3">
      <c r="A13" s="24"/>
      <c r="B13" s="7" t="s">
        <v>237</v>
      </c>
      <c r="C13" s="24"/>
      <c r="D13" s="24"/>
      <c r="E13" s="24"/>
      <c r="F13" s="24"/>
      <c r="G13" s="24"/>
    </row>
    <row r="14" spans="1:11" x14ac:dyDescent="0.25">
      <c r="A14" s="24"/>
      <c r="B14" s="16" t="s">
        <v>54</v>
      </c>
      <c r="C14" s="17"/>
      <c r="D14" s="17" t="s">
        <v>55</v>
      </c>
      <c r="E14" s="1" t="s">
        <v>56</v>
      </c>
      <c r="F14" s="1" t="s">
        <v>57</v>
      </c>
      <c r="G14" s="24"/>
    </row>
    <row r="15" spans="1:11" x14ac:dyDescent="0.25">
      <c r="A15" s="24"/>
      <c r="B15" s="133" t="s">
        <v>58</v>
      </c>
      <c r="C15" s="134"/>
      <c r="D15" s="123">
        <v>48.63</v>
      </c>
      <c r="E15" s="47">
        <v>0.11</v>
      </c>
      <c r="F15" s="22">
        <f>ROUND(D15*E15,2)</f>
        <v>5.35</v>
      </c>
      <c r="G15" s="24"/>
    </row>
    <row r="16" spans="1:11" x14ac:dyDescent="0.25">
      <c r="A16" s="24"/>
      <c r="B16" s="24"/>
      <c r="C16" s="24"/>
      <c r="D16" s="24"/>
      <c r="E16" s="24"/>
      <c r="F16" s="24"/>
      <c r="G16" s="24"/>
    </row>
    <row r="17" spans="1:8" ht="13" x14ac:dyDescent="0.3">
      <c r="B17" s="37" t="s">
        <v>238</v>
      </c>
      <c r="C17" s="48"/>
      <c r="D17" s="49"/>
      <c r="E17" s="50"/>
      <c r="F17" s="24"/>
      <c r="G17" s="24"/>
    </row>
    <row r="18" spans="1:8" ht="25" x14ac:dyDescent="0.25">
      <c r="B18" s="51" t="s">
        <v>59</v>
      </c>
      <c r="C18" s="5" t="s">
        <v>60</v>
      </c>
      <c r="D18" s="52" t="s">
        <v>61</v>
      </c>
      <c r="E18" s="24"/>
      <c r="F18" s="24"/>
      <c r="G18" s="24"/>
    </row>
    <row r="19" spans="1:8" x14ac:dyDescent="0.25">
      <c r="A19" s="24"/>
      <c r="B19" s="53" t="s">
        <v>62</v>
      </c>
      <c r="C19" s="54">
        <v>0</v>
      </c>
      <c r="D19" s="86">
        <v>2.5</v>
      </c>
      <c r="E19" s="24"/>
      <c r="F19" s="24"/>
      <c r="G19" s="24"/>
    </row>
    <row r="20" spans="1:8" x14ac:dyDescent="0.25">
      <c r="A20" s="24"/>
      <c r="B20" s="53" t="s">
        <v>63</v>
      </c>
      <c r="C20" s="55">
        <v>2.5</v>
      </c>
      <c r="D20" s="87"/>
      <c r="E20" s="24"/>
      <c r="F20" s="24"/>
      <c r="G20" s="24"/>
    </row>
    <row r="21" spans="1:8" x14ac:dyDescent="0.25">
      <c r="B21" s="56"/>
      <c r="C21" s="57"/>
      <c r="D21" s="88"/>
      <c r="E21" s="24"/>
      <c r="F21" s="24"/>
      <c r="G21" s="24"/>
    </row>
    <row r="22" spans="1:8" x14ac:dyDescent="0.25">
      <c r="A22" s="24"/>
      <c r="B22" s="24"/>
      <c r="C22" s="24"/>
      <c r="D22" s="24"/>
      <c r="E22" s="24"/>
      <c r="F22" s="24"/>
      <c r="G22" s="24"/>
    </row>
    <row r="23" spans="1:8" ht="13" x14ac:dyDescent="0.3">
      <c r="B23" s="7" t="s">
        <v>239</v>
      </c>
      <c r="C23" s="3"/>
      <c r="D23" s="3"/>
      <c r="E23" s="3"/>
      <c r="F23" s="3"/>
      <c r="G23" s="3"/>
    </row>
    <row r="24" spans="1:8" x14ac:dyDescent="0.25">
      <c r="B24" s="16" t="s">
        <v>43</v>
      </c>
      <c r="C24" s="17"/>
      <c r="D24" s="17"/>
      <c r="E24" s="1" t="s">
        <v>11</v>
      </c>
      <c r="F24" s="24"/>
      <c r="G24" s="24"/>
    </row>
    <row r="25" spans="1:8" x14ac:dyDescent="0.25">
      <c r="B25" s="133" t="s">
        <v>22</v>
      </c>
      <c r="C25" s="134"/>
      <c r="D25" s="33">
        <v>8.7099999999999997E-2</v>
      </c>
      <c r="E25" s="22">
        <f>ROUND(D25*(D11+F15+D19),2)</f>
        <v>2.66</v>
      </c>
      <c r="F25" s="24"/>
      <c r="G25" s="24"/>
    </row>
    <row r="26" spans="1:8" x14ac:dyDescent="0.25">
      <c r="A26" s="24"/>
      <c r="B26" s="24"/>
      <c r="C26" s="24"/>
      <c r="D26" s="24"/>
      <c r="E26" s="24"/>
      <c r="F26" s="24"/>
      <c r="G26" s="24"/>
    </row>
    <row r="27" spans="1:8" ht="13" x14ac:dyDescent="0.3">
      <c r="B27" s="7" t="s">
        <v>240</v>
      </c>
      <c r="C27" s="3"/>
      <c r="D27" s="3"/>
      <c r="E27" s="24"/>
      <c r="F27" s="24"/>
      <c r="G27" s="24"/>
    </row>
    <row r="28" spans="1:8" x14ac:dyDescent="0.25">
      <c r="B28" s="140" t="s">
        <v>17</v>
      </c>
      <c r="C28" s="126"/>
      <c r="D28" s="23">
        <f>D11+F15+D19+E25</f>
        <v>33.25</v>
      </c>
      <c r="E28" s="24"/>
      <c r="F28" s="24"/>
      <c r="G28" s="24"/>
    </row>
    <row r="29" spans="1:8" ht="19.5" customHeight="1" x14ac:dyDescent="0.25">
      <c r="A29" s="24"/>
      <c r="B29" s="24"/>
      <c r="C29" s="24"/>
      <c r="D29" s="24"/>
      <c r="E29" s="24"/>
      <c r="F29" s="24"/>
      <c r="G29" s="24"/>
    </row>
    <row r="30" spans="1:8" ht="13" x14ac:dyDescent="0.3">
      <c r="A30" s="24"/>
      <c r="B30" s="7" t="s">
        <v>245</v>
      </c>
      <c r="C30" s="3"/>
      <c r="D30" s="3"/>
      <c r="E30" s="24"/>
      <c r="F30" s="24"/>
      <c r="G30" s="24"/>
    </row>
    <row r="31" spans="1:8" x14ac:dyDescent="0.25">
      <c r="B31" s="125" t="s">
        <v>246</v>
      </c>
      <c r="C31" s="126"/>
      <c r="D31" s="108" t="s">
        <v>247</v>
      </c>
      <c r="H31" s="78" t="s">
        <v>247</v>
      </c>
    </row>
    <row r="32" spans="1:8" x14ac:dyDescent="0.25">
      <c r="H32" s="78" t="s">
        <v>248</v>
      </c>
    </row>
  </sheetData>
  <sheetProtection algorithmName="SHA-512" hashValue="AGl5PDe2tHDdz+gZmU8VxPi3il0MOAIpcpMnsjY835aw8ECZio/VP+usRifUSM+A3rXJIZ20MZVprjxjwhYG7A==" saltValue="iPXUiZCsMJRpsx8HE+6Tgw==" spinCount="100000" sheet="1" objects="1" scenarios="1"/>
  <mergeCells count="15">
    <mergeCell ref="D6:E6"/>
    <mergeCell ref="B7:C7"/>
    <mergeCell ref="D7:E7"/>
    <mergeCell ref="B25:C25"/>
    <mergeCell ref="B28:C28"/>
    <mergeCell ref="B31:C31"/>
    <mergeCell ref="A1:B1"/>
    <mergeCell ref="A8:B8"/>
    <mergeCell ref="B10:C10"/>
    <mergeCell ref="B11:C11"/>
    <mergeCell ref="B12:C12"/>
    <mergeCell ref="B15:C15"/>
    <mergeCell ref="B4:C4"/>
    <mergeCell ref="B5:C5"/>
    <mergeCell ref="B6:C6"/>
  </mergeCells>
  <phoneticPr fontId="2" type="noConversion"/>
  <dataValidations xWindow="369" yWindow="187" count="16">
    <dataValidation allowBlank="1" showInputMessage="1" showErrorMessage="1" prompt="Use CTRL plus arrow keys to move to edge of tables. Press TAB to move to cells where data can be entered." sqref="A1:A5 B1:B2" xr:uid="{00000000-0002-0000-0000-000000000000}"/>
    <dataValidation allowBlank="1" showInputMessage="1" showErrorMessage="1" prompt="Behavioral Professional Wage Option" sqref="D11" xr:uid="{00000000-0002-0000-0000-000001000000}"/>
    <dataValidation allowBlank="1" showInputMessage="1" showErrorMessage="1" prompt="Behavioral Analyst Wage Option" sqref="D12" xr:uid="{00000000-0002-0000-0000-000002000000}"/>
    <dataValidation allowBlank="1" showInputMessage="1" showErrorMessage="1" prompt="Percentage for Direct Care Relief Staffing" sqref="D25" xr:uid="{00000000-0002-0000-0000-000003000000}"/>
    <dataValidation allowBlank="1" showInputMessage="1" showErrorMessage="1" prompt="Direct Care Relief Staffing Dollar Amount formula is Percentage for Direct Care Relief Staffing times (Wage Choice plus Supervision Amount plus Add-on Choice)" sqref="E25" xr:uid="{00000000-0002-0000-0000-000004000000}"/>
    <dataValidation allowBlank="1" showInputMessage="1" showErrorMessage="1" prompt="Total Individual Staffing Amount formula is Wage Choice plus Supervision Amount plus Add-on Choice plus Direct Care Relief Staffing Dollar Amount" sqref="D28" xr:uid="{00000000-0002-0000-0000-000005000000}"/>
    <dataValidation allowBlank="1" showInputMessage="1" showErrorMessage="1" prompt="Supervision Amount formula is Supervision Wage times Supervision Percent" sqref="F15" xr:uid="{00000000-0002-0000-0000-000006000000}"/>
    <dataValidation allowBlank="1" showInputMessage="1" showErrorMessage="1" prompt="Supervision Percent" sqref="E15" xr:uid="{00000000-0002-0000-0000-000007000000}"/>
    <dataValidation allowBlank="1" showInputMessage="1" showErrorMessage="1" prompt="Supervision Wage" sqref="D15" xr:uid="{00000000-0002-0000-0000-000008000000}"/>
    <dataValidation type="list" allowBlank="1" showInputMessage="1" showErrorMessage="1" prompt="Enter Add-on Choice.  Press ALT and the down arrow to bring up the drop down options.  Use arrow keys to scroll through the options and press ENTER on the appropriate selection." sqref="D19" xr:uid="{00000000-0002-0000-0000-000009000000}">
      <formula1>$C$19:$C$20</formula1>
    </dataValidation>
    <dataValidation allowBlank="1" showInputMessage="1" showErrorMessage="1" prompt="Deaf or Hard of Hearing Add-on Amount" sqref="C20" xr:uid="{00000000-0002-0000-0000-00000A000000}"/>
    <dataValidation allowBlank="1" showInputMessage="1" showErrorMessage="1" prompt="No Customization Add-on Amount" sqref="C19" xr:uid="{00000000-0002-0000-0000-00000B000000}"/>
    <dataValidation type="list" allowBlank="1" showInputMessage="1" showErrorMessage="1" prompt="Enter Wage Choice.  Press ALT and down arrow to bring up drop down options.  Use arrow keys to scroll through options and press ENTER on the appropriate selection" sqref="D5" xr:uid="{00000000-0002-0000-0000-00000C000000}">
      <formula1>$H$4:$H$6</formula1>
    </dataValidation>
    <dataValidation allowBlank="1" showInputMessage="1" showErrorMessage="1" prompt="Supported Employemnt Services Wage" sqref="E5 D6:D7" xr:uid="{00000000-0002-0000-0000-00000D000000}"/>
    <dataValidation type="list" allowBlank="1" showInputMessage="1" showErrorMessage="1" prompt="Enter Wage Choice.  Press ALT and down arrow to bring up drop down options.  Use arrow keys to scroll through options and press ENTER on the appropriate selection" sqref="E11" xr:uid="{00000000-0002-0000-0000-00000E000000}">
      <formula1>$D$11:$D$12</formula1>
    </dataValidation>
    <dataValidation type="list" allowBlank="1" showInputMessage="1" showErrorMessage="1" prompt="Select Nature of Service.  Press ALT and the down arrow to bring up the drop down options.  Use arrow keys to scroll through the options and press ENTER on the appropriate selection." sqref="D31" xr:uid="{00000000-0002-0000-0000-00000F000000}">
      <formula1>$H$31:$H$32</formula1>
    </dataValidation>
  </dataValidations>
  <pageMargins left="0.75" right="0.75" top="1.37" bottom="1" header="0.5" footer="0.5"/>
  <pageSetup scale="86" orientation="portrait" r:id="rId1"/>
  <headerFooter alignWithMargins="0">
    <oddHeader>&amp;C&amp;G</oddHeader>
    <oddFooter>&amp;LDWRS Draft framework for Behavior Programming &amp;R&amp;P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2"/>
  <sheetViews>
    <sheetView zoomScale="125" workbookViewId="0">
      <selection activeCell="D10" sqref="D10"/>
    </sheetView>
  </sheetViews>
  <sheetFormatPr defaultColWidth="9.1796875" defaultRowHeight="12.5" x14ac:dyDescent="0.25"/>
  <cols>
    <col min="1" max="1" width="1" style="3" customWidth="1"/>
    <col min="2" max="2" width="3.7265625" style="3" customWidth="1"/>
    <col min="3" max="3" width="49.7265625" style="3" customWidth="1"/>
    <col min="4" max="4" width="13.1796875" style="3" customWidth="1"/>
    <col min="5" max="16384" width="9.1796875" style="3"/>
  </cols>
  <sheetData>
    <row r="1" spans="1:6" ht="15.5" x14ac:dyDescent="0.35">
      <c r="A1" s="127" t="s">
        <v>35</v>
      </c>
      <c r="B1" s="127"/>
      <c r="C1" s="127"/>
      <c r="D1" s="24"/>
      <c r="E1" s="24"/>
      <c r="F1" s="24"/>
    </row>
    <row r="2" spans="1:6" x14ac:dyDescent="0.25">
      <c r="A2" s="24"/>
      <c r="B2" s="24"/>
      <c r="C2" s="24"/>
      <c r="D2" s="24"/>
      <c r="E2" s="24"/>
      <c r="F2" s="24"/>
    </row>
    <row r="3" spans="1:6" ht="13" x14ac:dyDescent="0.3">
      <c r="A3" s="7" t="s">
        <v>36</v>
      </c>
      <c r="B3" s="7"/>
      <c r="D3" s="24"/>
      <c r="E3" s="24"/>
      <c r="F3" s="24"/>
    </row>
    <row r="4" spans="1:6" x14ac:dyDescent="0.25">
      <c r="B4" s="141" t="s">
        <v>37</v>
      </c>
      <c r="C4" s="142"/>
      <c r="D4" s="143"/>
      <c r="E4" s="24"/>
      <c r="F4" s="24"/>
    </row>
    <row r="5" spans="1:6" ht="39.75" customHeight="1" x14ac:dyDescent="0.25">
      <c r="B5" s="146" t="s">
        <v>216</v>
      </c>
      <c r="C5" s="147"/>
      <c r="D5" s="148"/>
      <c r="E5" s="24"/>
      <c r="F5" s="24"/>
    </row>
    <row r="6" spans="1:6" x14ac:dyDescent="0.25">
      <c r="B6" s="18"/>
      <c r="C6" s="19" t="s">
        <v>27</v>
      </c>
      <c r="D6" s="20"/>
      <c r="E6" s="24"/>
      <c r="F6" s="24"/>
    </row>
    <row r="7" spans="1:6" x14ac:dyDescent="0.25">
      <c r="B7" s="18"/>
      <c r="C7" s="19" t="s">
        <v>28</v>
      </c>
      <c r="D7" s="21"/>
      <c r="E7" s="24"/>
      <c r="F7" s="24"/>
    </row>
    <row r="8" spans="1:6" x14ac:dyDescent="0.25">
      <c r="B8" s="18"/>
      <c r="C8" s="19" t="s">
        <v>33</v>
      </c>
      <c r="D8" s="21"/>
      <c r="E8" s="24"/>
      <c r="F8" s="24"/>
    </row>
    <row r="9" spans="1:6" x14ac:dyDescent="0.25">
      <c r="B9" s="18"/>
      <c r="C9" s="19" t="s">
        <v>34</v>
      </c>
      <c r="D9" s="21"/>
      <c r="E9" s="24"/>
      <c r="F9" s="24"/>
    </row>
    <row r="10" spans="1:6" ht="13" x14ac:dyDescent="0.3">
      <c r="B10" s="144" t="s">
        <v>32</v>
      </c>
      <c r="C10" s="145"/>
      <c r="D10" s="31">
        <v>0.155</v>
      </c>
      <c r="E10" s="24"/>
      <c r="F10" s="24"/>
    </row>
    <row r="11" spans="1:6" x14ac:dyDescent="0.25">
      <c r="A11" s="24"/>
      <c r="B11" s="24"/>
      <c r="C11" s="24"/>
      <c r="D11" s="24"/>
      <c r="E11" s="24"/>
      <c r="F11" s="24"/>
    </row>
    <row r="12" spans="1:6" x14ac:dyDescent="0.25">
      <c r="A12" s="24"/>
      <c r="B12" s="24"/>
      <c r="C12" s="24"/>
      <c r="D12" s="24"/>
      <c r="E12" s="24"/>
      <c r="F12" s="24"/>
    </row>
  </sheetData>
  <sheetProtection algorithmName="SHA-512" hashValue="6uxyxqaBtJ83yU0YdNjUY/7Q39Hre1rTzr8q/vJhpKMtmZyoLdDg8cbAIwSyybDRFAsPnwsli/A4oi1h4PRZOQ==" saltValue="QKfYRxk2YSbtwxU9sgwhRQ==" spinCount="100000" sheet="1" objects="1" scenarios="1"/>
  <mergeCells count="4">
    <mergeCell ref="B4:D4"/>
    <mergeCell ref="B10:C10"/>
    <mergeCell ref="B5:D5"/>
    <mergeCell ref="A1:C1"/>
  </mergeCells>
  <phoneticPr fontId="2" type="noConversion"/>
  <dataValidations count="1">
    <dataValidation allowBlank="1" showInputMessage="1" showErrorMessage="1" prompt="Total Hourly Program Support Percentage" sqref="D10" xr:uid="{00000000-0002-0000-0100-000000000000}"/>
  </dataValidations>
  <pageMargins left="0.75" right="0.75" top="1.37" bottom="1" header="0.5" footer="0.5"/>
  <pageSetup orientation="portrait" r:id="rId1"/>
  <headerFooter alignWithMargins="0">
    <oddHeader>&amp;C&amp;G</oddHeader>
    <oddFooter>&amp;LDWRS Draft framework for Behavior Programming  - &amp;A&amp;R&amp;P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3"/>
  <sheetViews>
    <sheetView zoomScale="125" workbookViewId="0">
      <selection activeCell="D5" sqref="D5:D7"/>
    </sheetView>
  </sheetViews>
  <sheetFormatPr defaultColWidth="9.1796875" defaultRowHeight="12.5" x14ac:dyDescent="0.25"/>
  <cols>
    <col min="1" max="1" width="1.81640625" style="3" customWidth="1"/>
    <col min="2" max="2" width="3" style="3" customWidth="1"/>
    <col min="3" max="3" width="40.1796875" style="3" bestFit="1" customWidth="1"/>
    <col min="4" max="4" width="24.54296875" style="3" customWidth="1"/>
    <col min="5" max="5" width="14" style="10" customWidth="1"/>
    <col min="6" max="6" width="15.453125" style="3" customWidth="1"/>
    <col min="7" max="7" width="18.1796875" style="3" bestFit="1" customWidth="1"/>
    <col min="8" max="8" width="9.1796875" style="3" hidden="1" customWidth="1"/>
    <col min="9" max="16384" width="9.1796875" style="3"/>
  </cols>
  <sheetData>
    <row r="1" spans="1:6" ht="15.5" x14ac:dyDescent="0.35">
      <c r="A1" s="127" t="s">
        <v>23</v>
      </c>
      <c r="B1" s="127"/>
      <c r="C1" s="127"/>
      <c r="D1" s="127"/>
      <c r="E1" s="24"/>
      <c r="F1" s="24"/>
    </row>
    <row r="2" spans="1:6" x14ac:dyDescent="0.25">
      <c r="A2" s="24"/>
      <c r="B2" s="24"/>
      <c r="C2" s="24"/>
      <c r="D2" s="24"/>
      <c r="E2" s="24"/>
      <c r="F2" s="24"/>
    </row>
    <row r="3" spans="1:6" ht="13" x14ac:dyDescent="0.3">
      <c r="A3" s="7" t="s">
        <v>15</v>
      </c>
      <c r="E3" s="24"/>
      <c r="F3" s="24"/>
    </row>
    <row r="4" spans="1:6" x14ac:dyDescent="0.25">
      <c r="B4" s="140" t="s">
        <v>39</v>
      </c>
      <c r="C4" s="126"/>
      <c r="D4" s="2" t="s">
        <v>14</v>
      </c>
      <c r="E4" s="24"/>
      <c r="F4" s="24"/>
    </row>
    <row r="5" spans="1:6" x14ac:dyDescent="0.25">
      <c r="B5" s="149" t="s">
        <v>20</v>
      </c>
      <c r="C5" s="150"/>
      <c r="D5" s="151">
        <v>0.11559999999999999</v>
      </c>
      <c r="E5" s="24"/>
      <c r="F5" s="24"/>
    </row>
    <row r="6" spans="1:6" x14ac:dyDescent="0.25">
      <c r="B6" s="11"/>
      <c r="C6" s="154" t="s">
        <v>21</v>
      </c>
      <c r="D6" s="152"/>
      <c r="E6" s="24"/>
      <c r="F6" s="24"/>
    </row>
    <row r="7" spans="1:6" x14ac:dyDescent="0.25">
      <c r="B7" s="12"/>
      <c r="C7" s="155"/>
      <c r="D7" s="153"/>
      <c r="E7" s="24"/>
      <c r="F7" s="24"/>
    </row>
    <row r="8" spans="1:6" x14ac:dyDescent="0.25">
      <c r="B8" s="149" t="s">
        <v>19</v>
      </c>
      <c r="C8" s="150"/>
      <c r="D8" s="151">
        <v>0.12039999999999999</v>
      </c>
      <c r="E8" s="24"/>
      <c r="F8" s="24"/>
    </row>
    <row r="9" spans="1:6" x14ac:dyDescent="0.25">
      <c r="B9" s="11"/>
      <c r="C9" s="4" t="s">
        <v>2</v>
      </c>
      <c r="D9" s="152"/>
      <c r="E9" s="24"/>
      <c r="F9" s="24"/>
    </row>
    <row r="10" spans="1:6" x14ac:dyDescent="0.25">
      <c r="B10" s="11"/>
      <c r="C10" s="4" t="s">
        <v>42</v>
      </c>
      <c r="D10" s="152"/>
      <c r="E10" s="24"/>
      <c r="F10" s="24"/>
    </row>
    <row r="11" spans="1:6" x14ac:dyDescent="0.25">
      <c r="B11" s="11"/>
      <c r="C11" s="4" t="s">
        <v>3</v>
      </c>
      <c r="D11" s="152"/>
      <c r="E11" s="24"/>
      <c r="F11" s="24"/>
    </row>
    <row r="12" spans="1:6" x14ac:dyDescent="0.25">
      <c r="B12" s="11"/>
      <c r="C12" s="4" t="s">
        <v>4</v>
      </c>
      <c r="D12" s="152"/>
      <c r="E12" s="24"/>
      <c r="F12" s="24"/>
    </row>
    <row r="13" spans="1:6" x14ac:dyDescent="0.25">
      <c r="B13" s="11"/>
      <c r="C13" s="4" t="s">
        <v>6</v>
      </c>
      <c r="D13" s="152"/>
      <c r="E13" s="24"/>
      <c r="F13" s="24"/>
    </row>
    <row r="14" spans="1:6" x14ac:dyDescent="0.25">
      <c r="B14" s="11"/>
      <c r="C14" s="4" t="s">
        <v>5</v>
      </c>
      <c r="D14" s="152"/>
      <c r="E14" s="24"/>
      <c r="F14" s="24"/>
    </row>
    <row r="15" spans="1:6" x14ac:dyDescent="0.25">
      <c r="B15" s="11"/>
      <c r="C15" s="4" t="s">
        <v>7</v>
      </c>
      <c r="D15" s="152"/>
      <c r="E15" s="24"/>
      <c r="F15" s="24"/>
    </row>
    <row r="16" spans="1:6" x14ac:dyDescent="0.25">
      <c r="B16" s="11"/>
      <c r="C16" s="4" t="s">
        <v>8</v>
      </c>
      <c r="D16" s="152"/>
      <c r="E16" s="24"/>
      <c r="F16" s="24"/>
    </row>
    <row r="17" spans="1:6" x14ac:dyDescent="0.25">
      <c r="B17" s="11"/>
      <c r="C17" s="4" t="s">
        <v>18</v>
      </c>
      <c r="D17" s="152"/>
      <c r="E17" s="24"/>
      <c r="F17" s="24"/>
    </row>
    <row r="18" spans="1:6" ht="11.25" customHeight="1" x14ac:dyDescent="0.25">
      <c r="B18" s="12"/>
      <c r="C18" s="13"/>
      <c r="D18" s="153"/>
      <c r="E18" s="24"/>
      <c r="F18" s="24"/>
    </row>
    <row r="19" spans="1:6" ht="13" x14ac:dyDescent="0.3">
      <c r="B19" s="14" t="s">
        <v>53</v>
      </c>
      <c r="C19" s="15"/>
      <c r="D19" s="32">
        <f>SUM(D5+D8)</f>
        <v>0.23599999999999999</v>
      </c>
      <c r="E19" s="24"/>
      <c r="F19" s="24"/>
    </row>
    <row r="20" spans="1:6" x14ac:dyDescent="0.25">
      <c r="A20" s="24"/>
      <c r="B20" s="24"/>
      <c r="C20" s="24"/>
      <c r="D20" s="24"/>
      <c r="E20" s="24"/>
      <c r="F20" s="24"/>
    </row>
    <row r="21" spans="1:6" x14ac:dyDescent="0.25">
      <c r="B21" s="3" t="s">
        <v>38</v>
      </c>
      <c r="D21" s="24"/>
      <c r="E21" s="24"/>
      <c r="F21" s="24"/>
    </row>
    <row r="22" spans="1:6" x14ac:dyDescent="0.25">
      <c r="A22" s="24"/>
      <c r="B22" s="24"/>
      <c r="C22" s="24"/>
      <c r="D22" s="24"/>
      <c r="E22" s="24"/>
      <c r="F22" s="24"/>
    </row>
    <row r="23" spans="1:6" x14ac:dyDescent="0.25">
      <c r="A23" s="24"/>
      <c r="B23" s="24"/>
      <c r="C23" s="24"/>
      <c r="D23" s="24"/>
      <c r="E23" s="24"/>
      <c r="F23" s="24"/>
    </row>
  </sheetData>
  <sheetProtection algorithmName="SHA-512" hashValue="8IT3g5WlNPXdPxSSVxOvx+dolrufvr6Z40rPK5QhWBiqRDLQsZeP13RL3kaZydOe6GhAvxTk4kMqr37csmQ5zA==" saltValue="6TWEdmrFaZL8xQ//3BblEw==" spinCount="100000" sheet="1" objects="1" scenarios="1"/>
  <mergeCells count="7">
    <mergeCell ref="A1:D1"/>
    <mergeCell ref="B8:C8"/>
    <mergeCell ref="D8:D18"/>
    <mergeCell ref="B4:C4"/>
    <mergeCell ref="B5:C5"/>
    <mergeCell ref="D5:D7"/>
    <mergeCell ref="C6:C7"/>
  </mergeCells>
  <phoneticPr fontId="2" type="noConversion"/>
  <dataValidations count="3">
    <dataValidation allowBlank="1" showInputMessage="1" showErrorMessage="1" prompt="Taxes &amp; Workers Comp Percent" sqref="D5:D7" xr:uid="{00000000-0002-0000-0200-000000000000}"/>
    <dataValidation allowBlank="1" showInputMessage="1" showErrorMessage="1" prompt="Other Benefits Percent" sqref="D8:D18" xr:uid="{00000000-0002-0000-0200-000001000000}"/>
    <dataValidation allowBlank="1" showInputMessage="1" showErrorMessage="1" prompt="Total Employee Related Expense Percentage formula is Taxes &amp; Workers Comp Percent + Other Benefits Percent" sqref="D19" xr:uid="{00000000-0002-0000-0200-000002000000}"/>
  </dataValidations>
  <pageMargins left="0.75" right="0.75" top="1.37" bottom="1" header="0.5" footer="0.5"/>
  <pageSetup scale="92" orientation="portrait" r:id="rId1"/>
  <headerFooter alignWithMargins="0">
    <oddHeader>&amp;C&amp;G</oddHeader>
    <oddFooter>&amp;LDWRS Draft framework for Behavior Programming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7"/>
  <sheetViews>
    <sheetView zoomScale="125" workbookViewId="0">
      <selection activeCell="D6" sqref="D6"/>
    </sheetView>
  </sheetViews>
  <sheetFormatPr defaultColWidth="9.1796875" defaultRowHeight="12.5" x14ac:dyDescent="0.25"/>
  <cols>
    <col min="1" max="1" width="2.54296875" style="3" customWidth="1"/>
    <col min="2" max="2" width="9.1796875" style="3"/>
    <col min="3" max="3" width="52.81640625" style="3" bestFit="1" customWidth="1"/>
    <col min="4" max="4" width="11.81640625" style="3" bestFit="1" customWidth="1"/>
    <col min="5" max="7" width="9.1796875" style="3"/>
    <col min="8" max="8" width="0" style="3" hidden="1" customWidth="1"/>
    <col min="9" max="16384" width="9.1796875" style="3"/>
  </cols>
  <sheetData>
    <row r="1" spans="1:8" ht="15.5" x14ac:dyDescent="0.35">
      <c r="A1" s="127" t="s">
        <v>29</v>
      </c>
      <c r="B1" s="127"/>
      <c r="C1" s="127"/>
      <c r="D1" s="127"/>
      <c r="E1" s="24"/>
      <c r="F1" s="24"/>
    </row>
    <row r="2" spans="1:8" x14ac:dyDescent="0.25">
      <c r="A2" s="24"/>
      <c r="B2" s="24"/>
      <c r="C2" s="24"/>
      <c r="D2" s="24"/>
      <c r="E2" s="24"/>
      <c r="F2" s="24"/>
    </row>
    <row r="3" spans="1:8" ht="13" x14ac:dyDescent="0.3">
      <c r="A3" s="7" t="s">
        <v>40</v>
      </c>
      <c r="E3" s="24"/>
      <c r="F3" s="24"/>
    </row>
    <row r="4" spans="1:8" x14ac:dyDescent="0.25">
      <c r="B4" s="140" t="s">
        <v>13</v>
      </c>
      <c r="C4" s="126"/>
      <c r="D4" s="2" t="s">
        <v>31</v>
      </c>
      <c r="E4" s="24"/>
      <c r="F4" s="24"/>
    </row>
    <row r="5" spans="1:8" ht="139.5" customHeight="1" x14ac:dyDescent="0.25">
      <c r="B5" s="156" t="s">
        <v>51</v>
      </c>
      <c r="C5" s="157"/>
      <c r="D5" s="122">
        <v>5.8999999999999997E-2</v>
      </c>
      <c r="E5" s="24"/>
      <c r="F5" s="24"/>
    </row>
    <row r="6" spans="1:8" x14ac:dyDescent="0.25">
      <c r="A6" s="24"/>
      <c r="B6" s="24"/>
      <c r="C6" s="24"/>
      <c r="D6" s="24"/>
      <c r="E6" s="24"/>
      <c r="F6" s="24"/>
      <c r="H6" s="121">
        <f>SUM(4.94%*15.39%)+4.94%</f>
        <v>5.7002660000000011E-2</v>
      </c>
    </row>
    <row r="7" spans="1:8" x14ac:dyDescent="0.25">
      <c r="A7" s="24"/>
      <c r="B7" s="24"/>
      <c r="C7" s="24"/>
      <c r="D7" s="24"/>
      <c r="E7" s="24"/>
      <c r="F7" s="24"/>
    </row>
  </sheetData>
  <sheetProtection algorithmName="SHA-512" hashValue="xiA5M0sv7aNIZhE1Jeh96u3qv7+PXvg/595CFufNMcB76Yi4DmUpgoxUwGBOA8DxplwB6ie6ymJDSwm/XboXTA==" saltValue="rm0X50fxoAVLB9JkEab9uw==" spinCount="100000" sheet="1" objects="1" scenarios="1"/>
  <mergeCells count="3">
    <mergeCell ref="A1:D1"/>
    <mergeCell ref="B4:C4"/>
    <mergeCell ref="B5:C5"/>
  </mergeCells>
  <phoneticPr fontId="2" type="noConversion"/>
  <dataValidations count="1">
    <dataValidation allowBlank="1" showInputMessage="1" showErrorMessage="1" prompt="Client Programming and Supports Percent" sqref="D5" xr:uid="{00000000-0002-0000-0300-000000000000}"/>
  </dataValidations>
  <pageMargins left="0.75" right="0.75" top="1.37" bottom="1" header="0.5" footer="0.5"/>
  <pageSetup scale="96" orientation="portrait" r:id="rId1"/>
  <headerFooter alignWithMargins="0">
    <oddHeader>&amp;C&amp;G</oddHeader>
    <oddFooter>&amp;LDWRS Draft framework for Behavior Programming  - &amp;A&amp;R&amp;P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0"/>
  <sheetViews>
    <sheetView zoomScale="98" zoomScaleNormal="98" workbookViewId="0">
      <selection activeCell="F7" sqref="F7"/>
    </sheetView>
  </sheetViews>
  <sheetFormatPr defaultColWidth="9.1796875" defaultRowHeight="12.5" x14ac:dyDescent="0.25"/>
  <cols>
    <col min="1" max="1" width="1.1796875" style="3" customWidth="1"/>
    <col min="2" max="2" width="9.1796875" style="3"/>
    <col min="3" max="3" width="24.7265625" style="3" customWidth="1"/>
    <col min="4" max="4" width="10.1796875" style="3" bestFit="1" customWidth="1"/>
    <col min="5" max="5" width="9.1796875" style="3"/>
    <col min="6" max="6" width="9.54296875" style="3" customWidth="1"/>
    <col min="7" max="7" width="10.26953125" style="3" bestFit="1" customWidth="1"/>
    <col min="8" max="8" width="9.1796875" style="3"/>
    <col min="9" max="9" width="9.1796875" style="3" customWidth="1"/>
    <col min="10" max="16384" width="9.1796875" style="3"/>
  </cols>
  <sheetData>
    <row r="1" spans="1:8" ht="15.5" x14ac:dyDescent="0.35">
      <c r="A1" s="127" t="s">
        <v>45</v>
      </c>
      <c r="B1" s="127"/>
      <c r="C1" s="127"/>
      <c r="D1" s="127"/>
      <c r="E1" s="127"/>
      <c r="F1" s="127"/>
      <c r="G1" s="24"/>
      <c r="H1" s="24"/>
    </row>
    <row r="2" spans="1:8" x14ac:dyDescent="0.25">
      <c r="A2" s="24"/>
      <c r="B2" s="24"/>
      <c r="C2" s="24"/>
      <c r="D2" s="24"/>
      <c r="E2" s="24"/>
      <c r="F2" s="24"/>
      <c r="G2" s="24"/>
      <c r="H2" s="24"/>
    </row>
    <row r="3" spans="1:8" ht="13" x14ac:dyDescent="0.3">
      <c r="A3" s="128" t="s">
        <v>16</v>
      </c>
      <c r="B3" s="128"/>
      <c r="C3" s="128"/>
      <c r="D3" s="128"/>
      <c r="E3" s="128"/>
      <c r="F3" s="128"/>
      <c r="G3" s="24"/>
      <c r="H3" s="24"/>
    </row>
    <row r="4" spans="1:8" ht="12" customHeight="1" x14ac:dyDescent="0.25">
      <c r="B4" s="158" t="s">
        <v>49</v>
      </c>
      <c r="C4" s="136"/>
      <c r="D4" s="136"/>
      <c r="E4" s="136"/>
      <c r="F4" s="44">
        <v>0.13250000000000001</v>
      </c>
      <c r="G4" s="24"/>
      <c r="H4" s="24"/>
    </row>
    <row r="5" spans="1:8" ht="13" x14ac:dyDescent="0.3">
      <c r="B5" s="37"/>
      <c r="C5" s="37"/>
      <c r="D5" s="37"/>
      <c r="E5" s="37"/>
      <c r="F5" s="38"/>
      <c r="G5" s="24"/>
      <c r="H5" s="24"/>
    </row>
    <row r="6" spans="1:8" ht="13" x14ac:dyDescent="0.3">
      <c r="A6" s="7" t="s">
        <v>44</v>
      </c>
      <c r="B6" s="37"/>
      <c r="C6" s="37"/>
      <c r="D6" s="37"/>
      <c r="E6" s="37"/>
      <c r="F6" s="38"/>
      <c r="G6" s="24"/>
      <c r="H6" s="24"/>
    </row>
    <row r="7" spans="1:8" ht="13" x14ac:dyDescent="0.3">
      <c r="B7" s="40" t="s">
        <v>45</v>
      </c>
      <c r="C7" s="39"/>
      <c r="D7" s="39"/>
      <c r="E7" s="36"/>
      <c r="F7" s="43">
        <v>6.0999999999999999E-2</v>
      </c>
      <c r="G7" s="24"/>
      <c r="H7" s="24"/>
    </row>
    <row r="8" spans="1:8" ht="13" x14ac:dyDescent="0.3">
      <c r="B8" s="41"/>
      <c r="C8" s="37"/>
      <c r="D8" s="37"/>
      <c r="E8" s="37"/>
      <c r="F8" s="60"/>
      <c r="G8" s="24"/>
      <c r="H8" s="24"/>
    </row>
    <row r="9" spans="1:8" ht="13" x14ac:dyDescent="0.3">
      <c r="A9" s="7" t="s">
        <v>68</v>
      </c>
      <c r="B9" s="41"/>
      <c r="C9" s="37"/>
      <c r="D9" s="37"/>
      <c r="E9" s="37"/>
      <c r="F9" s="60"/>
      <c r="G9" s="24"/>
      <c r="H9" s="24"/>
    </row>
    <row r="10" spans="1:8" x14ac:dyDescent="0.25">
      <c r="B10" s="131" t="s">
        <v>69</v>
      </c>
      <c r="C10" s="131"/>
      <c r="D10" s="131"/>
      <c r="E10" s="131"/>
      <c r="F10" s="43">
        <v>3.9E-2</v>
      </c>
      <c r="G10" s="24"/>
      <c r="H10" s="24"/>
    </row>
    <row r="11" spans="1:8" ht="13" x14ac:dyDescent="0.3">
      <c r="B11" s="41"/>
      <c r="C11" s="37"/>
      <c r="D11" s="37"/>
      <c r="E11" s="37"/>
      <c r="F11" s="38"/>
      <c r="G11" s="24"/>
      <c r="H11" s="24"/>
    </row>
    <row r="12" spans="1:8" ht="13" x14ac:dyDescent="0.3">
      <c r="A12" s="7" t="s">
        <v>47</v>
      </c>
      <c r="B12" s="41"/>
      <c r="C12" s="37"/>
      <c r="D12" s="37"/>
      <c r="E12" s="37"/>
      <c r="F12" s="38"/>
      <c r="G12" s="24"/>
      <c r="H12" s="24"/>
    </row>
    <row r="13" spans="1:8" ht="13" x14ac:dyDescent="0.3">
      <c r="B13" s="40" t="s">
        <v>48</v>
      </c>
      <c r="C13" s="39"/>
      <c r="D13" s="42"/>
      <c r="E13" s="36"/>
      <c r="F13" s="32">
        <f>SUM(F4+F7+F10)</f>
        <v>0.23250000000000001</v>
      </c>
      <c r="G13" s="24"/>
      <c r="H13" s="24"/>
    </row>
    <row r="14" spans="1:8" ht="13" x14ac:dyDescent="0.3">
      <c r="B14" s="41"/>
      <c r="C14" s="37"/>
      <c r="D14" s="37"/>
      <c r="E14" s="37"/>
      <c r="F14" s="38"/>
      <c r="G14" s="24"/>
      <c r="H14" s="24"/>
    </row>
    <row r="15" spans="1:8" x14ac:dyDescent="0.25">
      <c r="D15" s="24"/>
      <c r="E15" s="24"/>
      <c r="F15" s="24"/>
      <c r="G15" s="24"/>
      <c r="H15" s="24"/>
    </row>
    <row r="16" spans="1:8" x14ac:dyDescent="0.25">
      <c r="A16" s="24" t="s">
        <v>41</v>
      </c>
      <c r="G16" s="24"/>
      <c r="H16" s="24"/>
    </row>
    <row r="17" spans="1:8" x14ac:dyDescent="0.25">
      <c r="B17" s="24"/>
      <c r="C17" s="24"/>
      <c r="D17" s="24"/>
      <c r="E17" s="24"/>
      <c r="F17" s="24"/>
      <c r="H17" s="24"/>
    </row>
    <row r="18" spans="1:8" x14ac:dyDescent="0.25">
      <c r="B18" s="24"/>
      <c r="C18" s="24"/>
      <c r="D18" s="24"/>
      <c r="E18" s="24"/>
      <c r="F18" s="24"/>
      <c r="G18" s="24"/>
      <c r="H18" s="24"/>
    </row>
    <row r="19" spans="1:8" x14ac:dyDescent="0.25">
      <c r="A19" s="24"/>
      <c r="G19" s="24"/>
      <c r="H19" s="24"/>
    </row>
    <row r="20" spans="1:8" x14ac:dyDescent="0.25">
      <c r="A20" s="24"/>
    </row>
  </sheetData>
  <sheetProtection algorithmName="SHA-512" hashValue="KAgyPl3IVh+FQW/qHKlaP464Mlt34hzdkw5r90P5rhMAnMLo8uVUdRJyaN2Ywrfhi6RbIwbfddCPhKcOGRnMeQ==" saltValue="42O7QtdFofENvFLxsPeoew==" spinCount="100000" sheet="1" objects="1" scenarios="1"/>
  <mergeCells count="4">
    <mergeCell ref="A1:F1"/>
    <mergeCell ref="A3:F3"/>
    <mergeCell ref="B4:E4"/>
    <mergeCell ref="B10:E10"/>
  </mergeCells>
  <phoneticPr fontId="2" type="noConversion"/>
  <dataValidations count="4">
    <dataValidation allowBlank="1" showInputMessage="1" showErrorMessage="1" prompt="Standard General &amp; Administrative Support Percent" sqref="F4" xr:uid="{00000000-0002-0000-0400-000000000000}"/>
    <dataValidation allowBlank="1" showInputMessage="1" showErrorMessage="1" prompt="Program Related Expenses Percent" sqref="F7:F9" xr:uid="{00000000-0002-0000-0400-000001000000}"/>
    <dataValidation allowBlank="1" showInputMessage="1" showErrorMessage="1" prompt="Total Program Related Expenses Percent formula is Standard General &amp; Administrative Support Percent + Program Related Expenses Percent + Utilization Expenses Percent" sqref="F13" xr:uid="{00000000-0002-0000-0400-000002000000}"/>
    <dataValidation allowBlank="1" showInputMessage="1" showErrorMessage="1" prompt="Utilization Expenses Percent" sqref="F10" xr:uid="{00000000-0002-0000-0400-000003000000}"/>
  </dataValidations>
  <pageMargins left="0.75" right="0.75" top="1.37" bottom="1" header="0.5" footer="0.5"/>
  <pageSetup orientation="portrait" r:id="rId1"/>
  <headerFooter alignWithMargins="0">
    <oddHeader>&amp;C&amp;G</oddHeader>
    <oddFooter>&amp;LDWRS Draft framework for Behavior Programming  - &amp;A&amp;R&amp;P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F109"/>
  <sheetViews>
    <sheetView workbookViewId="0">
      <selection activeCell="B4" sqref="B4:D4"/>
    </sheetView>
  </sheetViews>
  <sheetFormatPr defaultRowHeight="12.5" x14ac:dyDescent="0.25"/>
  <cols>
    <col min="1" max="1" width="29" customWidth="1"/>
    <col min="2" max="2" width="17.453125" customWidth="1"/>
    <col min="3" max="3" width="20" customWidth="1"/>
    <col min="4" max="5" width="9.1796875" customWidth="1"/>
    <col min="6" max="6" width="5.54296875" style="65" bestFit="1" customWidth="1"/>
  </cols>
  <sheetData>
    <row r="3" spans="1:6" ht="13" x14ac:dyDescent="0.3">
      <c r="A3" s="7" t="s">
        <v>92</v>
      </c>
      <c r="B3" s="64"/>
      <c r="C3" s="64"/>
      <c r="D3" s="64"/>
    </row>
    <row r="4" spans="1:6" x14ac:dyDescent="0.25">
      <c r="A4" s="66" t="s">
        <v>93</v>
      </c>
      <c r="B4" s="159" t="s">
        <v>138</v>
      </c>
      <c r="C4" s="160"/>
      <c r="D4" s="161"/>
    </row>
    <row r="5" spans="1:6" x14ac:dyDescent="0.25">
      <c r="A5" s="66" t="s">
        <v>95</v>
      </c>
      <c r="B5" s="162" t="str">
        <f>INDEX($C$10:$C$108,MATCH(B4:D4,B10:B108,0))</f>
        <v>Lacrosse Region</v>
      </c>
      <c r="C5" s="163"/>
      <c r="D5" s="164"/>
    </row>
    <row r="7" spans="1:6" hidden="1" x14ac:dyDescent="0.25">
      <c r="A7" t="s">
        <v>96</v>
      </c>
      <c r="B7">
        <f>INDEX($D$10:$D$108,MATCH(B4:D4,B10:B108,0))</f>
        <v>1.0129999999999999</v>
      </c>
    </row>
    <row r="8" spans="1:6" hidden="1" x14ac:dyDescent="0.25"/>
    <row r="9" spans="1:6" ht="14.5" hidden="1" x14ac:dyDescent="0.25">
      <c r="B9" s="67" t="s">
        <v>97</v>
      </c>
      <c r="C9" s="67" t="s">
        <v>98</v>
      </c>
      <c r="D9" s="68" t="s">
        <v>96</v>
      </c>
      <c r="F9"/>
    </row>
    <row r="10" spans="1:6" ht="14.5" hidden="1" x14ac:dyDescent="0.25">
      <c r="B10" s="69" t="s">
        <v>94</v>
      </c>
      <c r="C10" s="69" t="s">
        <v>99</v>
      </c>
      <c r="D10" s="70" t="s">
        <v>100</v>
      </c>
      <c r="F10"/>
    </row>
    <row r="11" spans="1:6" ht="14.5" hidden="1" x14ac:dyDescent="0.25">
      <c r="B11" s="71" t="s">
        <v>101</v>
      </c>
      <c r="C11" s="71" t="s">
        <v>102</v>
      </c>
      <c r="D11" s="117">
        <v>1.026</v>
      </c>
      <c r="F11"/>
    </row>
    <row r="12" spans="1:6" ht="14.5" hidden="1" x14ac:dyDescent="0.25">
      <c r="B12" s="71" t="s">
        <v>103</v>
      </c>
      <c r="C12" s="71" t="s">
        <v>104</v>
      </c>
      <c r="D12" s="117">
        <v>0.995</v>
      </c>
      <c r="F12"/>
    </row>
    <row r="13" spans="1:6" ht="14.5" hidden="1" x14ac:dyDescent="0.25">
      <c r="B13" s="71" t="s">
        <v>105</v>
      </c>
      <c r="C13" s="71" t="s">
        <v>106</v>
      </c>
      <c r="D13" s="117">
        <v>0.94</v>
      </c>
      <c r="F13"/>
    </row>
    <row r="14" spans="1:6" ht="14.5" hidden="1" x14ac:dyDescent="0.25">
      <c r="B14" s="71" t="s">
        <v>107</v>
      </c>
      <c r="C14" s="71" t="s">
        <v>106</v>
      </c>
      <c r="D14" s="117">
        <v>0.94</v>
      </c>
      <c r="F14"/>
    </row>
    <row r="15" spans="1:6" ht="14.5" hidden="1" x14ac:dyDescent="0.25">
      <c r="B15" s="71" t="s">
        <v>108</v>
      </c>
      <c r="C15" s="71" t="s">
        <v>109</v>
      </c>
      <c r="D15" s="117">
        <v>1.04</v>
      </c>
      <c r="F15"/>
    </row>
    <row r="16" spans="1:6" ht="14.5" hidden="1" x14ac:dyDescent="0.25">
      <c r="B16" s="71" t="s">
        <v>110</v>
      </c>
      <c r="C16" s="72" t="s">
        <v>111</v>
      </c>
      <c r="D16" s="117">
        <v>1.002</v>
      </c>
      <c r="F16"/>
    </row>
    <row r="17" spans="2:6" ht="14.5" hidden="1" x14ac:dyDescent="0.25">
      <c r="B17" s="71" t="s">
        <v>112</v>
      </c>
      <c r="C17" s="71" t="s">
        <v>113</v>
      </c>
      <c r="D17" s="117">
        <v>1.069</v>
      </c>
      <c r="F17"/>
    </row>
    <row r="18" spans="2:6" ht="14.5" hidden="1" x14ac:dyDescent="0.25">
      <c r="B18" s="71" t="s">
        <v>114</v>
      </c>
      <c r="C18" s="72" t="s">
        <v>115</v>
      </c>
      <c r="D18" s="117">
        <v>1.0609999999999999</v>
      </c>
      <c r="F18"/>
    </row>
    <row r="19" spans="2:6" ht="14.5" hidden="1" x14ac:dyDescent="0.25">
      <c r="B19" s="71" t="s">
        <v>116</v>
      </c>
      <c r="C19" s="72" t="s">
        <v>117</v>
      </c>
      <c r="D19" s="117">
        <v>0.98499999999999999</v>
      </c>
      <c r="F19"/>
    </row>
    <row r="20" spans="2:6" ht="14.5" hidden="1" x14ac:dyDescent="0.25">
      <c r="B20" s="71" t="s">
        <v>118</v>
      </c>
      <c r="C20" s="71" t="s">
        <v>104</v>
      </c>
      <c r="D20" s="117">
        <v>0.995</v>
      </c>
      <c r="F20"/>
    </row>
    <row r="21" spans="2:6" ht="14.5" hidden="1" x14ac:dyDescent="0.25">
      <c r="B21" s="71" t="s">
        <v>119</v>
      </c>
      <c r="C21" s="71" t="s">
        <v>106</v>
      </c>
      <c r="D21" s="117">
        <v>0.94</v>
      </c>
      <c r="F21"/>
    </row>
    <row r="22" spans="2:6" ht="14.5" hidden="1" x14ac:dyDescent="0.25">
      <c r="B22" s="71" t="s">
        <v>120</v>
      </c>
      <c r="C22" s="72" t="s">
        <v>111</v>
      </c>
      <c r="D22" s="117">
        <v>1.002</v>
      </c>
      <c r="F22"/>
    </row>
    <row r="23" spans="2:6" ht="14.5" hidden="1" x14ac:dyDescent="0.25">
      <c r="B23" s="71" t="s">
        <v>121</v>
      </c>
      <c r="C23" s="72" t="s">
        <v>104</v>
      </c>
      <c r="D23" s="117">
        <v>0.995</v>
      </c>
      <c r="F23"/>
    </row>
    <row r="24" spans="2:6" ht="14.5" hidden="1" x14ac:dyDescent="0.25">
      <c r="B24" s="71" t="s">
        <v>122</v>
      </c>
      <c r="C24" s="72" t="s">
        <v>123</v>
      </c>
      <c r="D24" s="117">
        <v>0.96799999999999997</v>
      </c>
      <c r="F24"/>
    </row>
    <row r="25" spans="2:6" ht="14.5" hidden="1" x14ac:dyDescent="0.25">
      <c r="B25" s="71" t="s">
        <v>124</v>
      </c>
      <c r="C25" s="71" t="s">
        <v>106</v>
      </c>
      <c r="D25" s="117">
        <v>0.94</v>
      </c>
      <c r="F25"/>
    </row>
    <row r="26" spans="2:6" ht="14.5" hidden="1" x14ac:dyDescent="0.25">
      <c r="B26" s="71" t="s">
        <v>125</v>
      </c>
      <c r="C26" s="72" t="s">
        <v>102</v>
      </c>
      <c r="D26" s="117">
        <v>1.026</v>
      </c>
      <c r="F26"/>
    </row>
    <row r="27" spans="2:6" ht="14.5" hidden="1" x14ac:dyDescent="0.25">
      <c r="B27" s="71" t="s">
        <v>126</v>
      </c>
      <c r="C27" s="72" t="s">
        <v>111</v>
      </c>
      <c r="D27" s="117">
        <v>1.002</v>
      </c>
      <c r="F27"/>
    </row>
    <row r="28" spans="2:6" ht="14.5" hidden="1" x14ac:dyDescent="0.25">
      <c r="B28" s="71" t="s">
        <v>127</v>
      </c>
      <c r="C28" s="71" t="s">
        <v>106</v>
      </c>
      <c r="D28" s="117">
        <v>0.94</v>
      </c>
      <c r="F28"/>
    </row>
    <row r="29" spans="2:6" ht="14.5" hidden="1" x14ac:dyDescent="0.25">
      <c r="B29" s="71" t="s">
        <v>128</v>
      </c>
      <c r="C29" s="71" t="s">
        <v>104</v>
      </c>
      <c r="D29" s="117">
        <v>0.995</v>
      </c>
      <c r="F29"/>
    </row>
    <row r="30" spans="2:6" ht="14.5" hidden="1" x14ac:dyDescent="0.25">
      <c r="B30" s="71" t="s">
        <v>129</v>
      </c>
      <c r="C30" s="72" t="s">
        <v>130</v>
      </c>
      <c r="D30" s="117">
        <v>1.0469999999999999</v>
      </c>
      <c r="F30"/>
    </row>
    <row r="31" spans="2:6" ht="14.5" hidden="1" x14ac:dyDescent="0.25">
      <c r="B31" s="71" t="s">
        <v>131</v>
      </c>
      <c r="C31" s="71" t="s">
        <v>106</v>
      </c>
      <c r="D31" s="117">
        <v>0.94</v>
      </c>
      <c r="F31"/>
    </row>
    <row r="32" spans="2:6" ht="14.5" hidden="1" x14ac:dyDescent="0.25">
      <c r="B32" s="71" t="s">
        <v>132</v>
      </c>
      <c r="C32" s="72" t="s">
        <v>115</v>
      </c>
      <c r="D32" s="117">
        <v>1.0609999999999999</v>
      </c>
      <c r="F32"/>
    </row>
    <row r="33" spans="2:6" ht="14.5" hidden="1" x14ac:dyDescent="0.25">
      <c r="B33" s="71" t="s">
        <v>133</v>
      </c>
      <c r="C33" s="72" t="s">
        <v>130</v>
      </c>
      <c r="D33" s="117">
        <v>1.0469999999999999</v>
      </c>
      <c r="F33"/>
    </row>
    <row r="34" spans="2:6" ht="14.5" hidden="1" x14ac:dyDescent="0.25">
      <c r="B34" s="71" t="s">
        <v>134</v>
      </c>
      <c r="C34" s="72" t="s">
        <v>115</v>
      </c>
      <c r="D34" s="117">
        <v>1.0609999999999999</v>
      </c>
      <c r="F34"/>
    </row>
    <row r="35" spans="2:6" ht="14.5" hidden="1" x14ac:dyDescent="0.25">
      <c r="B35" s="71" t="s">
        <v>135</v>
      </c>
      <c r="C35" s="72" t="s">
        <v>115</v>
      </c>
      <c r="D35" s="117">
        <v>1.0609999999999999</v>
      </c>
      <c r="F35"/>
    </row>
    <row r="36" spans="2:6" ht="14.5" hidden="1" x14ac:dyDescent="0.25">
      <c r="B36" s="71" t="s">
        <v>136</v>
      </c>
      <c r="C36" s="71" t="s">
        <v>106</v>
      </c>
      <c r="D36" s="117">
        <v>0.94</v>
      </c>
      <c r="F36"/>
    </row>
    <row r="37" spans="2:6" ht="14.5" hidden="1" x14ac:dyDescent="0.25">
      <c r="B37" s="71" t="s">
        <v>137</v>
      </c>
      <c r="C37" s="71" t="s">
        <v>104</v>
      </c>
      <c r="D37" s="117">
        <v>0.995</v>
      </c>
      <c r="F37"/>
    </row>
    <row r="38" spans="2:6" ht="14.5" hidden="1" x14ac:dyDescent="0.25">
      <c r="B38" s="71" t="s">
        <v>138</v>
      </c>
      <c r="C38" s="72" t="s">
        <v>139</v>
      </c>
      <c r="D38" s="117">
        <v>1.0129999999999999</v>
      </c>
      <c r="F38"/>
    </row>
    <row r="39" spans="2:6" ht="14.5" hidden="1" x14ac:dyDescent="0.25">
      <c r="B39" s="71" t="s">
        <v>140</v>
      </c>
      <c r="C39" s="71" t="s">
        <v>106</v>
      </c>
      <c r="D39" s="117">
        <v>0.94</v>
      </c>
      <c r="F39"/>
    </row>
    <row r="40" spans="2:6" ht="14.5" hidden="1" x14ac:dyDescent="0.25">
      <c r="B40" s="71" t="s">
        <v>141</v>
      </c>
      <c r="C40" s="72" t="s">
        <v>104</v>
      </c>
      <c r="D40" s="117">
        <v>0.995</v>
      </c>
      <c r="F40"/>
    </row>
    <row r="41" spans="2:6" ht="14.5" hidden="1" x14ac:dyDescent="0.25">
      <c r="B41" s="71" t="s">
        <v>142</v>
      </c>
      <c r="C41" s="72" t="s">
        <v>102</v>
      </c>
      <c r="D41" s="117">
        <v>1.026</v>
      </c>
      <c r="F41"/>
    </row>
    <row r="42" spans="2:6" ht="14.5" hidden="1" x14ac:dyDescent="0.25">
      <c r="B42" s="71" t="s">
        <v>143</v>
      </c>
      <c r="C42" s="72" t="s">
        <v>111</v>
      </c>
      <c r="D42" s="117">
        <v>1.002</v>
      </c>
      <c r="F42"/>
    </row>
    <row r="43" spans="2:6" ht="14.5" hidden="1" x14ac:dyDescent="0.25">
      <c r="B43" s="71" t="s">
        <v>144</v>
      </c>
      <c r="C43" s="72" t="s">
        <v>102</v>
      </c>
      <c r="D43" s="117">
        <v>1.026</v>
      </c>
      <c r="F43"/>
    </row>
    <row r="44" spans="2:6" ht="14.5" hidden="1" x14ac:dyDescent="0.25">
      <c r="B44" s="71" t="s">
        <v>145</v>
      </c>
      <c r="C44" s="72" t="s">
        <v>111</v>
      </c>
      <c r="D44" s="117">
        <v>1.002</v>
      </c>
      <c r="F44"/>
    </row>
    <row r="45" spans="2:6" ht="14.5" hidden="1" x14ac:dyDescent="0.25">
      <c r="B45" s="71" t="s">
        <v>146</v>
      </c>
      <c r="C45" s="71" t="s">
        <v>106</v>
      </c>
      <c r="D45" s="117">
        <v>0.94</v>
      </c>
      <c r="F45"/>
    </row>
    <row r="46" spans="2:6" ht="14.5" hidden="1" x14ac:dyDescent="0.25">
      <c r="B46" s="71" t="s">
        <v>147</v>
      </c>
      <c r="C46" s="72" t="s">
        <v>102</v>
      </c>
      <c r="D46" s="117">
        <v>1.026</v>
      </c>
      <c r="F46"/>
    </row>
    <row r="47" spans="2:6" ht="14.5" hidden="1" x14ac:dyDescent="0.25">
      <c r="B47" s="71" t="s">
        <v>148</v>
      </c>
      <c r="C47" s="72" t="s">
        <v>111</v>
      </c>
      <c r="D47" s="117">
        <v>1.002</v>
      </c>
      <c r="F47"/>
    </row>
    <row r="48" spans="2:6" ht="14.5" hidden="1" x14ac:dyDescent="0.25">
      <c r="B48" s="71" t="s">
        <v>149</v>
      </c>
      <c r="C48" s="72" t="s">
        <v>102</v>
      </c>
      <c r="D48" s="117">
        <v>1.026</v>
      </c>
      <c r="F48"/>
    </row>
    <row r="49" spans="2:6" ht="14.5" hidden="1" x14ac:dyDescent="0.25">
      <c r="B49" s="71" t="s">
        <v>150</v>
      </c>
      <c r="C49" s="71" t="s">
        <v>106</v>
      </c>
      <c r="D49" s="117">
        <v>0.94</v>
      </c>
      <c r="F49"/>
    </row>
    <row r="50" spans="2:6" ht="14.5" hidden="1" x14ac:dyDescent="0.25">
      <c r="B50" s="71" t="s">
        <v>151</v>
      </c>
      <c r="C50" s="72" t="s">
        <v>104</v>
      </c>
      <c r="D50" s="117">
        <v>0.995</v>
      </c>
      <c r="F50"/>
    </row>
    <row r="51" spans="2:6" ht="14.5" hidden="1" x14ac:dyDescent="0.25">
      <c r="B51" s="71" t="s">
        <v>152</v>
      </c>
      <c r="C51" s="72" t="s">
        <v>111</v>
      </c>
      <c r="D51" s="117">
        <v>1.002</v>
      </c>
      <c r="F51"/>
    </row>
    <row r="52" spans="2:6" ht="14.5" hidden="1" x14ac:dyDescent="0.25">
      <c r="B52" s="71" t="s">
        <v>153</v>
      </c>
      <c r="C52" s="72" t="s">
        <v>111</v>
      </c>
      <c r="D52" s="117">
        <v>1.002</v>
      </c>
      <c r="F52"/>
    </row>
    <row r="53" spans="2:6" ht="14.5" hidden="1" x14ac:dyDescent="0.25">
      <c r="B53" s="71" t="s">
        <v>157</v>
      </c>
      <c r="C53" s="72" t="s">
        <v>111</v>
      </c>
      <c r="D53" s="117">
        <v>1.002</v>
      </c>
      <c r="F53"/>
    </row>
    <row r="54" spans="2:6" ht="14.5" hidden="1" x14ac:dyDescent="0.25">
      <c r="B54" s="71" t="s">
        <v>154</v>
      </c>
      <c r="C54" s="71" t="s">
        <v>106</v>
      </c>
      <c r="D54" s="117">
        <v>0.94</v>
      </c>
      <c r="F54"/>
    </row>
    <row r="55" spans="2:6" ht="14.5" hidden="1" x14ac:dyDescent="0.25">
      <c r="B55" s="71" t="s">
        <v>155</v>
      </c>
      <c r="C55" s="71" t="s">
        <v>106</v>
      </c>
      <c r="D55" s="117">
        <v>0.94</v>
      </c>
      <c r="F55"/>
    </row>
    <row r="56" spans="2:6" ht="14.5" hidden="1" x14ac:dyDescent="0.25">
      <c r="B56" s="71" t="s">
        <v>156</v>
      </c>
      <c r="C56" s="72" t="s">
        <v>115</v>
      </c>
      <c r="D56" s="117">
        <v>1.0609999999999999</v>
      </c>
      <c r="F56"/>
    </row>
    <row r="57" spans="2:6" ht="14.5" hidden="1" x14ac:dyDescent="0.25">
      <c r="B57" s="71" t="s">
        <v>158</v>
      </c>
      <c r="C57" s="72" t="s">
        <v>111</v>
      </c>
      <c r="D57" s="117">
        <v>1.002</v>
      </c>
      <c r="F57"/>
    </row>
    <row r="58" spans="2:6" ht="14.5" hidden="1" x14ac:dyDescent="0.25">
      <c r="B58" s="71" t="s">
        <v>159</v>
      </c>
      <c r="C58" s="72" t="s">
        <v>104</v>
      </c>
      <c r="D58" s="117">
        <v>0.995</v>
      </c>
      <c r="F58"/>
    </row>
    <row r="59" spans="2:6" ht="14.5" hidden="1" x14ac:dyDescent="0.25">
      <c r="B59" s="71" t="s">
        <v>160</v>
      </c>
      <c r="C59" s="71" t="s">
        <v>106</v>
      </c>
      <c r="D59" s="117">
        <v>0.94</v>
      </c>
      <c r="F59"/>
    </row>
    <row r="60" spans="2:6" ht="14.5" hidden="1" x14ac:dyDescent="0.25">
      <c r="B60" s="71" t="s">
        <v>161</v>
      </c>
      <c r="C60" s="72" t="s">
        <v>115</v>
      </c>
      <c r="D60" s="117">
        <v>1.0609999999999999</v>
      </c>
      <c r="F60"/>
    </row>
    <row r="61" spans="2:6" ht="14.5" hidden="1" x14ac:dyDescent="0.25">
      <c r="B61" s="71" t="s">
        <v>162</v>
      </c>
      <c r="C61" s="72" t="s">
        <v>111</v>
      </c>
      <c r="D61" s="117">
        <v>1.002</v>
      </c>
      <c r="F61"/>
    </row>
    <row r="62" spans="2:6" ht="14.5" hidden="1" x14ac:dyDescent="0.25">
      <c r="B62" s="71" t="s">
        <v>163</v>
      </c>
      <c r="C62" s="72" t="s">
        <v>113</v>
      </c>
      <c r="D62" s="117">
        <v>1.069</v>
      </c>
      <c r="F62"/>
    </row>
    <row r="63" spans="2:6" ht="14.5" hidden="1" x14ac:dyDescent="0.25">
      <c r="B63" s="71" t="s">
        <v>164</v>
      </c>
      <c r="C63" s="72" t="s">
        <v>111</v>
      </c>
      <c r="D63" s="117">
        <v>1.002</v>
      </c>
      <c r="F63"/>
    </row>
    <row r="64" spans="2:6" ht="14.5" hidden="1" x14ac:dyDescent="0.25">
      <c r="B64" s="71" t="s">
        <v>165</v>
      </c>
      <c r="C64" s="71" t="s">
        <v>106</v>
      </c>
      <c r="D64" s="117">
        <v>0.94</v>
      </c>
      <c r="F64"/>
    </row>
    <row r="65" spans="2:6" ht="14.5" hidden="1" x14ac:dyDescent="0.25">
      <c r="B65" s="71" t="s">
        <v>166</v>
      </c>
      <c r="C65" s="72" t="s">
        <v>130</v>
      </c>
      <c r="D65" s="117">
        <v>1.0469999999999999</v>
      </c>
      <c r="F65"/>
    </row>
    <row r="66" spans="2:6" ht="14.5" hidden="1" x14ac:dyDescent="0.25">
      <c r="B66" s="71" t="s">
        <v>167</v>
      </c>
      <c r="C66" s="71" t="s">
        <v>106</v>
      </c>
      <c r="D66" s="117">
        <v>0.94</v>
      </c>
      <c r="F66"/>
    </row>
    <row r="67" spans="2:6" ht="14.5" hidden="1" x14ac:dyDescent="0.25">
      <c r="B67" s="71" t="s">
        <v>168</v>
      </c>
      <c r="C67" s="71" t="s">
        <v>106</v>
      </c>
      <c r="D67" s="117">
        <v>0.94</v>
      </c>
      <c r="F67"/>
    </row>
    <row r="68" spans="2:6" ht="14.5" hidden="1" x14ac:dyDescent="0.25">
      <c r="B68" s="71" t="s">
        <v>169</v>
      </c>
      <c r="C68" s="72" t="s">
        <v>102</v>
      </c>
      <c r="D68" s="117">
        <v>1.026</v>
      </c>
      <c r="F68"/>
    </row>
    <row r="69" spans="2:6" ht="14.5" hidden="1" x14ac:dyDescent="0.25">
      <c r="B69" s="71" t="s">
        <v>170</v>
      </c>
      <c r="C69" s="72" t="s">
        <v>111</v>
      </c>
      <c r="D69" s="117">
        <v>1.002</v>
      </c>
      <c r="F69"/>
    </row>
    <row r="70" spans="2:6" ht="14.5" hidden="1" x14ac:dyDescent="0.25">
      <c r="B70" s="71" t="s">
        <v>171</v>
      </c>
      <c r="C70" s="72" t="s">
        <v>172</v>
      </c>
      <c r="D70" s="117">
        <v>1.0209999999999999</v>
      </c>
      <c r="F70"/>
    </row>
    <row r="71" spans="2:6" ht="14.5" hidden="1" x14ac:dyDescent="0.25">
      <c r="B71" s="71" t="s">
        <v>173</v>
      </c>
      <c r="C71" s="71" t="s">
        <v>106</v>
      </c>
      <c r="D71" s="117">
        <v>0.94</v>
      </c>
      <c r="F71"/>
    </row>
    <row r="72" spans="2:6" ht="14.5" hidden="1" x14ac:dyDescent="0.25">
      <c r="B72" s="71" t="s">
        <v>174</v>
      </c>
      <c r="C72" s="71" t="s">
        <v>104</v>
      </c>
      <c r="D72" s="117">
        <v>0.995</v>
      </c>
      <c r="F72"/>
    </row>
    <row r="73" spans="2:6" ht="14.5" hidden="1" x14ac:dyDescent="0.25">
      <c r="B73" s="71" t="s">
        <v>175</v>
      </c>
      <c r="C73" s="71" t="s">
        <v>106</v>
      </c>
      <c r="D73" s="117">
        <v>0.94</v>
      </c>
      <c r="F73"/>
    </row>
    <row r="74" spans="2:6" ht="14.5" hidden="1" x14ac:dyDescent="0.25">
      <c r="B74" s="71" t="s">
        <v>176</v>
      </c>
      <c r="C74" s="72" t="s">
        <v>111</v>
      </c>
      <c r="D74" s="117">
        <v>1.002</v>
      </c>
      <c r="F74"/>
    </row>
    <row r="75" spans="2:6" ht="14.5" hidden="1" x14ac:dyDescent="0.25">
      <c r="B75" s="71" t="s">
        <v>177</v>
      </c>
      <c r="C75" s="72" t="s">
        <v>111</v>
      </c>
      <c r="D75" s="117">
        <v>1.002</v>
      </c>
      <c r="F75"/>
    </row>
    <row r="76" spans="2:6" ht="14.5" hidden="1" x14ac:dyDescent="0.25">
      <c r="B76" s="71" t="s">
        <v>178</v>
      </c>
      <c r="C76" s="72" t="s">
        <v>115</v>
      </c>
      <c r="D76" s="117">
        <v>1.0609999999999999</v>
      </c>
      <c r="F76"/>
    </row>
    <row r="77" spans="2:6" ht="14.5" hidden="1" x14ac:dyDescent="0.25">
      <c r="B77" s="71" t="s">
        <v>179</v>
      </c>
      <c r="C77" s="72" t="s">
        <v>111</v>
      </c>
      <c r="D77" s="117">
        <v>1.002</v>
      </c>
      <c r="F77"/>
    </row>
    <row r="78" spans="2:6" ht="14.5" hidden="1" x14ac:dyDescent="0.25">
      <c r="B78" s="71" t="s">
        <v>180</v>
      </c>
      <c r="C78" s="71" t="s">
        <v>106</v>
      </c>
      <c r="D78" s="117">
        <v>0.94</v>
      </c>
      <c r="F78"/>
    </row>
    <row r="79" spans="2:6" ht="14.5" hidden="1" x14ac:dyDescent="0.25">
      <c r="B79" s="71" t="s">
        <v>184</v>
      </c>
      <c r="C79" s="72" t="s">
        <v>117</v>
      </c>
      <c r="D79" s="117">
        <v>0.98499999999999999</v>
      </c>
      <c r="F79"/>
    </row>
    <row r="80" spans="2:6" ht="14.5" hidden="1" x14ac:dyDescent="0.25">
      <c r="B80" s="71" t="s">
        <v>181</v>
      </c>
      <c r="C80" s="71" t="s">
        <v>104</v>
      </c>
      <c r="D80" s="117">
        <v>0.995</v>
      </c>
      <c r="F80"/>
    </row>
    <row r="81" spans="2:6" ht="14.5" hidden="1" x14ac:dyDescent="0.25">
      <c r="B81" s="71" t="s">
        <v>182</v>
      </c>
      <c r="C81" s="72" t="s">
        <v>104</v>
      </c>
      <c r="D81" s="117">
        <v>0.995</v>
      </c>
      <c r="F81"/>
    </row>
    <row r="82" spans="2:6" ht="14.5" hidden="1" x14ac:dyDescent="0.25">
      <c r="B82" s="71" t="s">
        <v>183</v>
      </c>
      <c r="C82" s="72" t="s">
        <v>104</v>
      </c>
      <c r="D82" s="117">
        <v>0.995</v>
      </c>
      <c r="F82"/>
    </row>
    <row r="83" spans="2:6" ht="14.5" hidden="1" x14ac:dyDescent="0.25">
      <c r="B83" s="71" t="s">
        <v>185</v>
      </c>
      <c r="C83" s="72" t="s">
        <v>109</v>
      </c>
      <c r="D83" s="117">
        <v>1.04</v>
      </c>
      <c r="F83"/>
    </row>
    <row r="84" spans="2:6" ht="14.5" hidden="1" x14ac:dyDescent="0.25">
      <c r="B84" s="71" t="s">
        <v>186</v>
      </c>
      <c r="C84" s="72" t="s">
        <v>115</v>
      </c>
      <c r="D84" s="117">
        <v>1.0609999999999999</v>
      </c>
      <c r="F84"/>
    </row>
    <row r="85" spans="2:6" ht="14.5" hidden="1" x14ac:dyDescent="0.25">
      <c r="B85" s="71" t="s">
        <v>187</v>
      </c>
      <c r="C85" s="71" t="s">
        <v>106</v>
      </c>
      <c r="D85" s="117">
        <v>0.94</v>
      </c>
      <c r="F85"/>
    </row>
    <row r="86" spans="2:6" ht="14.5" hidden="1" x14ac:dyDescent="0.25">
      <c r="B86" s="71" t="s">
        <v>188</v>
      </c>
      <c r="C86" s="72" t="s">
        <v>111</v>
      </c>
      <c r="D86" s="117">
        <v>1.002</v>
      </c>
      <c r="F86"/>
    </row>
    <row r="87" spans="2:6" ht="14.5" hidden="1" x14ac:dyDescent="0.25">
      <c r="B87" s="71" t="s">
        <v>189</v>
      </c>
      <c r="C87" s="71" t="s">
        <v>106</v>
      </c>
      <c r="D87" s="117">
        <v>0.94</v>
      </c>
      <c r="F87"/>
    </row>
    <row r="88" spans="2:6" ht="14.5" hidden="1" x14ac:dyDescent="0.25">
      <c r="B88" s="71" t="s">
        <v>190</v>
      </c>
      <c r="C88" s="71" t="s">
        <v>106</v>
      </c>
      <c r="D88" s="117">
        <v>0.94</v>
      </c>
      <c r="F88"/>
    </row>
    <row r="89" spans="2:6" ht="14.5" hidden="1" x14ac:dyDescent="0.25">
      <c r="B89" s="71" t="s">
        <v>191</v>
      </c>
      <c r="C89" s="72" t="s">
        <v>130</v>
      </c>
      <c r="D89" s="117">
        <v>1.0469999999999999</v>
      </c>
      <c r="F89"/>
    </row>
    <row r="90" spans="2:6" ht="14.5" hidden="1" x14ac:dyDescent="0.25">
      <c r="B90" s="71" t="s">
        <v>192</v>
      </c>
      <c r="C90" s="71" t="s">
        <v>106</v>
      </c>
      <c r="D90" s="117">
        <v>0.94</v>
      </c>
      <c r="F90"/>
    </row>
    <row r="91" spans="2:6" ht="14.5" hidden="1" x14ac:dyDescent="0.25">
      <c r="B91" s="71" t="s">
        <v>193</v>
      </c>
      <c r="C91" s="72" t="s">
        <v>115</v>
      </c>
      <c r="D91" s="117">
        <v>1.0609999999999999</v>
      </c>
      <c r="F91"/>
    </row>
    <row r="92" spans="2:6" ht="14.5" hidden="1" x14ac:dyDescent="0.25">
      <c r="B92" s="71" t="s">
        <v>194</v>
      </c>
      <c r="C92" s="71" t="s">
        <v>104</v>
      </c>
      <c r="D92" s="117">
        <v>0.995</v>
      </c>
      <c r="F92"/>
    </row>
    <row r="93" spans="2:6" ht="14.5" hidden="1" x14ac:dyDescent="0.25">
      <c r="B93" s="71" t="s">
        <v>195</v>
      </c>
      <c r="C93" s="72" t="s">
        <v>115</v>
      </c>
      <c r="D93" s="117">
        <v>1.0609999999999999</v>
      </c>
      <c r="F93"/>
    </row>
    <row r="94" spans="2:6" ht="14.5" hidden="1" x14ac:dyDescent="0.25">
      <c r="B94" s="71" t="s">
        <v>196</v>
      </c>
      <c r="C94" s="71" t="s">
        <v>106</v>
      </c>
      <c r="D94" s="117">
        <v>0.94</v>
      </c>
      <c r="F94"/>
    </row>
    <row r="95" spans="2:6" ht="14.5" hidden="1" x14ac:dyDescent="0.25">
      <c r="B95" s="71" t="s">
        <v>197</v>
      </c>
      <c r="C95" s="72" t="s">
        <v>115</v>
      </c>
      <c r="D95" s="117">
        <v>1.0609999999999999</v>
      </c>
      <c r="F95"/>
    </row>
    <row r="96" spans="2:6" ht="14.5" hidden="1" x14ac:dyDescent="0.25">
      <c r="B96" s="91" t="s">
        <v>198</v>
      </c>
      <c r="C96" s="92" t="s">
        <v>104</v>
      </c>
      <c r="D96" s="118">
        <v>0.995</v>
      </c>
      <c r="F96"/>
    </row>
    <row r="97" spans="2:6" ht="14.5" hidden="1" x14ac:dyDescent="0.25">
      <c r="B97" s="93" t="s">
        <v>199</v>
      </c>
      <c r="C97" s="94" t="s">
        <v>111</v>
      </c>
      <c r="D97" s="119">
        <v>1.002</v>
      </c>
      <c r="F97"/>
    </row>
    <row r="98" spans="2:6" hidden="1" x14ac:dyDescent="0.25">
      <c r="B98" s="95" t="s">
        <v>204</v>
      </c>
      <c r="C98" s="95" t="s">
        <v>106</v>
      </c>
      <c r="D98" s="119">
        <v>0.94</v>
      </c>
    </row>
    <row r="99" spans="2:6" hidden="1" x14ac:dyDescent="0.25">
      <c r="B99" s="95" t="s">
        <v>205</v>
      </c>
      <c r="C99" s="95" t="s">
        <v>106</v>
      </c>
      <c r="D99" s="119">
        <v>0.94</v>
      </c>
    </row>
    <row r="100" spans="2:6" hidden="1" x14ac:dyDescent="0.25">
      <c r="B100" s="95" t="s">
        <v>206</v>
      </c>
      <c r="C100" s="95" t="s">
        <v>111</v>
      </c>
      <c r="D100" s="119">
        <v>1.002</v>
      </c>
    </row>
    <row r="101" spans="2:6" hidden="1" x14ac:dyDescent="0.25">
      <c r="B101" s="95" t="s">
        <v>207</v>
      </c>
      <c r="C101" s="95" t="s">
        <v>104</v>
      </c>
      <c r="D101" s="119">
        <v>0.995</v>
      </c>
    </row>
    <row r="102" spans="2:6" hidden="1" x14ac:dyDescent="0.25">
      <c r="B102" s="95" t="s">
        <v>208</v>
      </c>
      <c r="C102" s="95" t="s">
        <v>111</v>
      </c>
      <c r="D102" s="119">
        <v>1.002</v>
      </c>
    </row>
    <row r="103" spans="2:6" hidden="1" x14ac:dyDescent="0.25">
      <c r="B103" s="95" t="s">
        <v>209</v>
      </c>
      <c r="C103" s="95" t="s">
        <v>104</v>
      </c>
      <c r="D103" s="119">
        <v>0.995</v>
      </c>
    </row>
    <row r="104" spans="2:6" hidden="1" x14ac:dyDescent="0.25">
      <c r="B104" s="95" t="s">
        <v>210</v>
      </c>
      <c r="C104" s="95" t="s">
        <v>102</v>
      </c>
      <c r="D104" s="119">
        <v>1.026</v>
      </c>
    </row>
    <row r="105" spans="2:6" hidden="1" x14ac:dyDescent="0.25">
      <c r="B105" s="95" t="s">
        <v>211</v>
      </c>
      <c r="C105" s="95" t="s">
        <v>117</v>
      </c>
      <c r="D105" s="119">
        <v>0.98499999999999999</v>
      </c>
    </row>
    <row r="106" spans="2:6" hidden="1" x14ac:dyDescent="0.25">
      <c r="B106" s="95" t="s">
        <v>212</v>
      </c>
      <c r="C106" s="95" t="s">
        <v>106</v>
      </c>
      <c r="D106" s="120">
        <v>0.94</v>
      </c>
    </row>
    <row r="107" spans="2:6" hidden="1" x14ac:dyDescent="0.25">
      <c r="B107" s="95" t="s">
        <v>213</v>
      </c>
      <c r="C107" s="95" t="s">
        <v>102</v>
      </c>
      <c r="D107" s="119">
        <v>1.026</v>
      </c>
    </row>
    <row r="108" spans="2:6" hidden="1" x14ac:dyDescent="0.25">
      <c r="B108" s="95" t="s">
        <v>214</v>
      </c>
      <c r="C108" s="95" t="s">
        <v>115</v>
      </c>
      <c r="D108" s="119">
        <v>1.0609999999999999</v>
      </c>
    </row>
    <row r="109" spans="2:6" hidden="1" x14ac:dyDescent="0.25"/>
  </sheetData>
  <sheetProtection algorithmName="SHA-512" hashValue="dJoMgXpZ10NSZk1p/n6GpDj7HVIDtkvEPrmQ0bOHKVD4RJ6xKziUk/5RTjMNokg1qDhEZBiuIawfO6QAljWsog==" saltValue="3cvr6FvMmmHFGrnqniX1sQ==" spinCount="100000" sheet="1" objects="1" scenarios="1"/>
  <mergeCells count="2">
    <mergeCell ref="B4:D4"/>
    <mergeCell ref="B5:D5"/>
  </mergeCells>
  <dataValidations xWindow="572" yWindow="271" count="1">
    <dataValidation type="list" allowBlank="1" showInputMessage="1" showErrorMessage="1" prompt="Select the County of Residence to determine the Regional Variance Factor for this service." sqref="B4:D4" xr:uid="{00000000-0002-0000-0500-000000000000}">
      <formula1>$B$10:$B$108</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59"/>
  <sheetViews>
    <sheetView zoomScale="125" workbookViewId="0">
      <selection activeCell="B63" sqref="B63"/>
    </sheetView>
  </sheetViews>
  <sheetFormatPr defaultColWidth="9.1796875" defaultRowHeight="12.5" x14ac:dyDescent="0.25"/>
  <cols>
    <col min="1" max="1" width="37.81640625" style="3" customWidth="1"/>
    <col min="2" max="2" width="20.7265625" style="3" bestFit="1" customWidth="1"/>
    <col min="3" max="3" width="12.7265625" style="3" bestFit="1" customWidth="1"/>
    <col min="4" max="4" width="15.81640625" style="3" customWidth="1"/>
    <col min="5" max="5" width="10.26953125" style="85" bestFit="1" customWidth="1"/>
    <col min="6" max="6" width="11.26953125" style="3" bestFit="1" customWidth="1"/>
    <col min="7" max="16384" width="9.1796875" style="3"/>
  </cols>
  <sheetData>
    <row r="1" spans="1:6" ht="15.5" x14ac:dyDescent="0.35">
      <c r="A1" s="26" t="s">
        <v>215</v>
      </c>
      <c r="D1" s="24"/>
      <c r="F1" s="24"/>
    </row>
    <row r="2" spans="1:6" x14ac:dyDescent="0.25">
      <c r="A2" s="24"/>
      <c r="B2" s="24"/>
      <c r="C2" s="24"/>
      <c r="D2" s="24"/>
      <c r="F2" s="24"/>
    </row>
    <row r="3" spans="1:6" ht="13" x14ac:dyDescent="0.3">
      <c r="A3" s="7" t="s">
        <v>10</v>
      </c>
      <c r="B3" s="24"/>
      <c r="C3" s="24"/>
      <c r="D3" s="7" t="s">
        <v>52</v>
      </c>
      <c r="F3" s="24"/>
    </row>
    <row r="4" spans="1:6" x14ac:dyDescent="0.25">
      <c r="A4" s="27" t="s">
        <v>24</v>
      </c>
      <c r="B4" s="115">
        <f>'Direct Staffing'!D28</f>
        <v>33.25</v>
      </c>
      <c r="D4" s="28">
        <f>B4</f>
        <v>33.25</v>
      </c>
      <c r="F4" s="24"/>
    </row>
    <row r="5" spans="1:6" x14ac:dyDescent="0.25">
      <c r="A5" s="24"/>
      <c r="B5" s="24"/>
      <c r="C5" s="24"/>
      <c r="D5" s="24"/>
      <c r="F5" s="24"/>
    </row>
    <row r="6" spans="1:6" ht="13" x14ac:dyDescent="0.3">
      <c r="A6" s="7" t="s">
        <v>25</v>
      </c>
      <c r="B6" s="24"/>
      <c r="C6" s="24"/>
      <c r="D6" s="24"/>
      <c r="F6" s="24"/>
    </row>
    <row r="7" spans="1:6" x14ac:dyDescent="0.25">
      <c r="A7" s="27" t="s">
        <v>26</v>
      </c>
      <c r="B7" s="34">
        <f>'Program Plan Support'!D10</f>
        <v>0.155</v>
      </c>
      <c r="D7" s="28">
        <f>ROUND(B7*D4,4)</f>
        <v>5.1538000000000004</v>
      </c>
      <c r="F7" s="24"/>
    </row>
    <row r="8" spans="1:6" x14ac:dyDescent="0.25">
      <c r="A8" s="24"/>
      <c r="B8" s="24"/>
      <c r="C8" s="24"/>
      <c r="D8" s="24"/>
      <c r="F8" s="24"/>
    </row>
    <row r="9" spans="1:6" ht="13" x14ac:dyDescent="0.3">
      <c r="A9" s="7" t="s">
        <v>1</v>
      </c>
      <c r="B9" s="24"/>
      <c r="C9" s="24"/>
      <c r="D9" s="24"/>
      <c r="F9" s="24"/>
    </row>
    <row r="10" spans="1:6" x14ac:dyDescent="0.25">
      <c r="A10" s="27" t="s">
        <v>9</v>
      </c>
      <c r="B10" s="35">
        <f>'Emp. Related Exp.'!D19</f>
        <v>0.23599999999999999</v>
      </c>
      <c r="C10" s="28"/>
      <c r="D10" s="28">
        <f>ROUND(B10*(D4+D7),4)</f>
        <v>9.0632999999999999</v>
      </c>
      <c r="F10" s="24"/>
    </row>
    <row r="11" spans="1:6" ht="16.5" customHeight="1" x14ac:dyDescent="0.25">
      <c r="A11" s="24"/>
      <c r="B11" s="24"/>
      <c r="C11" s="24"/>
      <c r="D11" s="24"/>
      <c r="F11" s="24"/>
    </row>
    <row r="12" spans="1:6" ht="13" x14ac:dyDescent="0.3">
      <c r="A12" s="7" t="s">
        <v>29</v>
      </c>
      <c r="B12" s="24"/>
      <c r="C12" s="24"/>
      <c r="D12" s="24"/>
      <c r="F12" s="24"/>
    </row>
    <row r="13" spans="1:6" x14ac:dyDescent="0.25">
      <c r="A13" s="29" t="s">
        <v>30</v>
      </c>
      <c r="B13" s="116">
        <f>'Client Programming &amp; Supports'!D5</f>
        <v>5.8999999999999997E-2</v>
      </c>
      <c r="D13" s="6">
        <f>ROUND((D4+D7+D10)*B13,4)</f>
        <v>2.8006000000000002</v>
      </c>
      <c r="F13" s="24"/>
    </row>
    <row r="14" spans="1:6" x14ac:dyDescent="0.25">
      <c r="A14" s="24"/>
      <c r="B14" s="24"/>
      <c r="C14" s="24"/>
      <c r="D14" s="24"/>
      <c r="F14" s="24"/>
    </row>
    <row r="15" spans="1:6" ht="13" x14ac:dyDescent="0.3">
      <c r="A15" s="7" t="s">
        <v>45</v>
      </c>
      <c r="B15" s="24"/>
      <c r="C15" s="24"/>
      <c r="D15" s="24"/>
      <c r="F15" s="24"/>
    </row>
    <row r="16" spans="1:6" x14ac:dyDescent="0.25">
      <c r="A16" s="27" t="s">
        <v>46</v>
      </c>
      <c r="B16" s="45">
        <f>'Program Related Expenses'!F13</f>
        <v>0.23250000000000001</v>
      </c>
      <c r="C16" s="28"/>
      <c r="D16" s="28">
        <f>E16-(D4+D10+D7+D13)</f>
        <v>15.227699999999999</v>
      </c>
      <c r="E16" s="85">
        <f>ROUND((D4+D10+D7+D13)/(1-B16),4)</f>
        <v>65.495400000000004</v>
      </c>
      <c r="F16" s="24"/>
    </row>
    <row r="17" spans="1:7" x14ac:dyDescent="0.25">
      <c r="A17" s="73"/>
      <c r="B17" s="74"/>
      <c r="C17" s="28"/>
      <c r="D17" s="28"/>
      <c r="F17" s="24"/>
    </row>
    <row r="18" spans="1:7" s="80" customFormat="1" ht="13" x14ac:dyDescent="0.3">
      <c r="A18" s="75" t="s">
        <v>200</v>
      </c>
      <c r="B18" s="76"/>
      <c r="C18" s="77"/>
      <c r="D18" s="77"/>
      <c r="E18" s="85"/>
      <c r="F18" s="78"/>
      <c r="G18" s="79"/>
    </row>
    <row r="19" spans="1:7" s="80" customFormat="1" x14ac:dyDescent="0.25">
      <c r="A19" s="81" t="s">
        <v>201</v>
      </c>
      <c r="B19" s="82">
        <f>'Regional Variance Factor'!B7</f>
        <v>1.0129999999999999</v>
      </c>
      <c r="C19" s="79"/>
      <c r="D19" s="83">
        <f>IF((B19&lt;&gt;"-"),((E16*B19)-E16),"Select County")</f>
        <v>0.85144019999999898</v>
      </c>
      <c r="E19" s="85"/>
      <c r="F19" s="78"/>
      <c r="G19" s="84"/>
    </row>
    <row r="20" spans="1:7" x14ac:dyDescent="0.25">
      <c r="A20" s="24"/>
      <c r="B20" s="24"/>
      <c r="C20" s="24"/>
      <c r="D20" s="24"/>
      <c r="F20" s="24"/>
    </row>
    <row r="21" spans="1:7" ht="13" x14ac:dyDescent="0.3">
      <c r="A21" s="30" t="s">
        <v>67</v>
      </c>
      <c r="B21" s="25">
        <f>D21</f>
        <v>66.346840200000003</v>
      </c>
      <c r="D21" s="6">
        <f>IF((B19&lt;&gt;"-"),E16+D19,"Select County")</f>
        <v>66.346840200000003</v>
      </c>
      <c r="F21" s="24"/>
    </row>
    <row r="22" spans="1:7" x14ac:dyDescent="0.25">
      <c r="A22" s="24"/>
      <c r="B22" s="24"/>
      <c r="C22" s="24"/>
      <c r="D22" s="24"/>
      <c r="F22" s="24"/>
    </row>
    <row r="23" spans="1:7" ht="13" x14ac:dyDescent="0.3">
      <c r="A23" s="30" t="s">
        <v>50</v>
      </c>
      <c r="B23" s="46">
        <f>IF((B19&lt;&gt;"-"),ROUND(B21/4,4),"Select County")</f>
        <v>16.5867</v>
      </c>
      <c r="C23" s="24"/>
      <c r="D23" s="24"/>
      <c r="F23" s="24"/>
    </row>
    <row r="24" spans="1:7" ht="15.75" customHeight="1" x14ac:dyDescent="0.25"/>
    <row r="25" spans="1:7" s="98" customFormat="1" ht="13" hidden="1" x14ac:dyDescent="0.3">
      <c r="A25" s="96" t="s">
        <v>64</v>
      </c>
      <c r="B25" s="97">
        <v>1</v>
      </c>
      <c r="E25" s="99"/>
    </row>
    <row r="26" spans="1:7" s="98" customFormat="1" hidden="1" x14ac:dyDescent="0.25">
      <c r="A26" s="100" t="s">
        <v>65</v>
      </c>
      <c r="B26" s="101">
        <f>IF((B19&lt;&gt;"-"),B33-B21,"-")</f>
        <v>-4.0200000000822911E-5</v>
      </c>
      <c r="D26" s="102"/>
      <c r="E26" s="99"/>
    </row>
    <row r="27" spans="1:7" s="98" customFormat="1" hidden="1" x14ac:dyDescent="0.25">
      <c r="A27" s="100" t="s">
        <v>66</v>
      </c>
      <c r="B27" s="101">
        <f>IF((B19&lt;&gt;"-"),B34-B23,"-")</f>
        <v>0</v>
      </c>
      <c r="D27" s="102"/>
      <c r="E27" s="99"/>
    </row>
    <row r="28" spans="1:7" s="98" customFormat="1" hidden="1" x14ac:dyDescent="0.25">
      <c r="A28" s="109"/>
      <c r="B28" s="110"/>
      <c r="D28" s="102"/>
      <c r="E28" s="99"/>
    </row>
    <row r="29" spans="1:7" s="98" customFormat="1" ht="13" hidden="1" x14ac:dyDescent="0.3">
      <c r="A29" s="112" t="s">
        <v>249</v>
      </c>
      <c r="B29" s="4"/>
      <c r="D29" s="102"/>
      <c r="E29" s="99"/>
    </row>
    <row r="30" spans="1:7" s="98" customFormat="1" hidden="1" x14ac:dyDescent="0.25">
      <c r="A30" s="53" t="s">
        <v>249</v>
      </c>
      <c r="B30" s="111" t="str">
        <f>'Direct Staffing'!$D$31</f>
        <v>Face to Face 1:1</v>
      </c>
      <c r="D30" s="102"/>
      <c r="E30" s="99"/>
    </row>
    <row r="31" spans="1:7" s="98" customFormat="1" hidden="1" x14ac:dyDescent="0.25">
      <c r="E31" s="99"/>
    </row>
    <row r="32" spans="1:7" ht="13" hidden="1" x14ac:dyDescent="0.3">
      <c r="A32" s="7" t="s">
        <v>217</v>
      </c>
    </row>
    <row r="33" spans="1:4" hidden="1" x14ac:dyDescent="0.25">
      <c r="A33" s="53" t="s">
        <v>74</v>
      </c>
      <c r="B33" s="59">
        <f>IF((B19&lt;&gt;"-"),ROUND(B25*B21,4),"Select County")</f>
        <v>66.346800000000002</v>
      </c>
    </row>
    <row r="34" spans="1:4" hidden="1" x14ac:dyDescent="0.25">
      <c r="A34" s="53" t="s">
        <v>75</v>
      </c>
      <c r="B34" s="59">
        <f>IF((B19&lt;&gt;"-"),ROUND(B25*B23,4),"Select County")</f>
        <v>16.5867</v>
      </c>
    </row>
    <row r="35" spans="1:4" hidden="1" x14ac:dyDescent="0.25"/>
    <row r="36" spans="1:4" ht="13" hidden="1" x14ac:dyDescent="0.3">
      <c r="A36" s="7" t="s">
        <v>76</v>
      </c>
      <c r="B36" s="61">
        <v>0.01</v>
      </c>
    </row>
    <row r="37" spans="1:4" hidden="1" x14ac:dyDescent="0.25">
      <c r="A37" s="53" t="s">
        <v>79</v>
      </c>
      <c r="B37" s="58">
        <f>IF((B19&lt;&gt;"-"),B33*B36,"-")</f>
        <v>0.66346800000000006</v>
      </c>
      <c r="D37" s="28"/>
    </row>
    <row r="38" spans="1:4" hidden="1" x14ac:dyDescent="0.25">
      <c r="A38" s="53" t="s">
        <v>80</v>
      </c>
      <c r="B38" s="58">
        <f>IF((B19&lt;&gt;"-"),B34*B36,"-")</f>
        <v>0.16586700000000001</v>
      </c>
      <c r="D38" s="28"/>
    </row>
    <row r="39" spans="1:4" hidden="1" x14ac:dyDescent="0.25"/>
    <row r="40" spans="1:4" ht="13" hidden="1" x14ac:dyDescent="0.3">
      <c r="A40" s="7" t="s">
        <v>83</v>
      </c>
    </row>
    <row r="41" spans="1:4" hidden="1" x14ac:dyDescent="0.25">
      <c r="A41" s="53" t="s">
        <v>77</v>
      </c>
      <c r="B41" s="59">
        <f>IF((B19&lt;&gt;"-"),B33+B37,"-")</f>
        <v>67.010267999999996</v>
      </c>
    </row>
    <row r="42" spans="1:4" hidden="1" x14ac:dyDescent="0.25">
      <c r="A42" s="53" t="s">
        <v>78</v>
      </c>
      <c r="B42" s="59">
        <f>IF((B19&lt;&gt;"-"),B34+B38,"-")</f>
        <v>16.752566999999999</v>
      </c>
    </row>
    <row r="43" spans="1:4" hidden="1" x14ac:dyDescent="0.25"/>
    <row r="44" spans="1:4" ht="13" hidden="1" x14ac:dyDescent="0.3">
      <c r="A44" s="7" t="s">
        <v>82</v>
      </c>
      <c r="B44" s="61">
        <v>0.05</v>
      </c>
    </row>
    <row r="45" spans="1:4" hidden="1" x14ac:dyDescent="0.25">
      <c r="A45" s="53" t="s">
        <v>79</v>
      </c>
      <c r="B45" s="58">
        <f>IF((B19&lt;&gt;"-"),B41*B44,"-")</f>
        <v>3.3505134000000001</v>
      </c>
      <c r="D45" s="28"/>
    </row>
    <row r="46" spans="1:4" hidden="1" x14ac:dyDescent="0.25">
      <c r="A46" s="53" t="s">
        <v>80</v>
      </c>
      <c r="B46" s="58">
        <f>IF((B19&lt;&gt;"-"),B42*B44,"-")</f>
        <v>0.83762835000000002</v>
      </c>
      <c r="D46" s="28"/>
    </row>
    <row r="47" spans="1:4" hidden="1" x14ac:dyDescent="0.25"/>
    <row r="48" spans="1:4" ht="13" hidden="1" x14ac:dyDescent="0.3">
      <c r="A48" s="7" t="s">
        <v>84</v>
      </c>
    </row>
    <row r="49" spans="1:4" hidden="1" x14ac:dyDescent="0.25">
      <c r="A49" s="53" t="s">
        <v>77</v>
      </c>
      <c r="B49" s="59">
        <f>IF((B19&lt;&gt;"-"),B41+B45,"-")</f>
        <v>70.360781399999993</v>
      </c>
    </row>
    <row r="50" spans="1:4" hidden="1" x14ac:dyDescent="0.25">
      <c r="A50" s="53" t="s">
        <v>78</v>
      </c>
      <c r="B50" s="59">
        <f>IF((B19&lt;&gt;"-"),B42+B46,"-")</f>
        <v>17.590195349999998</v>
      </c>
    </row>
    <row r="51" spans="1:4" hidden="1" x14ac:dyDescent="0.25"/>
    <row r="52" spans="1:4" ht="13" hidden="1" x14ac:dyDescent="0.3">
      <c r="A52" s="7" t="s">
        <v>90</v>
      </c>
      <c r="B52" s="61">
        <v>0.01</v>
      </c>
    </row>
    <row r="53" spans="1:4" hidden="1" x14ac:dyDescent="0.25">
      <c r="A53" s="53" t="s">
        <v>79</v>
      </c>
      <c r="B53" s="58">
        <f>IF((B19&lt;&gt;"-"),B49*B52,"-")</f>
        <v>0.70360781399999994</v>
      </c>
      <c r="D53" s="28"/>
    </row>
    <row r="54" spans="1:4" hidden="1" x14ac:dyDescent="0.25">
      <c r="A54" s="53" t="s">
        <v>80</v>
      </c>
      <c r="B54" s="58">
        <f>IF((B19&lt;&gt;"-"),B50*B52,"-")</f>
        <v>0.17590195349999999</v>
      </c>
      <c r="D54" s="28"/>
    </row>
    <row r="55" spans="1:4" hidden="1" x14ac:dyDescent="0.25"/>
    <row r="56" spans="1:4" ht="13" hidden="1" x14ac:dyDescent="0.3">
      <c r="A56" s="7" t="s">
        <v>91</v>
      </c>
    </row>
    <row r="57" spans="1:4" hidden="1" x14ac:dyDescent="0.25">
      <c r="A57" s="53" t="s">
        <v>77</v>
      </c>
      <c r="B57" s="59">
        <f>IF((B19&lt;&gt;"-"),B49+B53,"Select County")</f>
        <v>71.064389213999988</v>
      </c>
    </row>
    <row r="58" spans="1:4" hidden="1" x14ac:dyDescent="0.25">
      <c r="A58" s="53" t="s">
        <v>78</v>
      </c>
      <c r="B58" s="59">
        <f>IF((B19&lt;&gt;"-"),B50+B54,"Select County")</f>
        <v>17.766097303499997</v>
      </c>
    </row>
    <row r="59" spans="1:4" hidden="1" x14ac:dyDescent="0.25"/>
  </sheetData>
  <sheetProtection algorithmName="SHA-512" hashValue="CaHo/6qI/PH+IquZLdz0f+dnExbGkwh9697Ps6xPqiexOUX+wfT3cDxUJ32i+njfpENJZ5ZZcsE9v616uuaUlQ==" saltValue="Gy3qiQ8i1zhQ7Mn3oEPLtA==" spinCount="100000" sheet="1" objects="1" scenarios="1"/>
  <phoneticPr fontId="2" type="noConversion"/>
  <dataValidations xWindow="554" yWindow="669" count="26">
    <dataValidation allowBlank="1" showInputMessage="1" showErrorMessage="1" prompt="Total Costs for Staffing per Hour formula is equal to Total Individual Staffing Amount from Direct Staffing sheet" sqref="B4" xr:uid="{00000000-0002-0000-0600-000000000000}"/>
    <dataValidation allowBlank="1" showInputMessage="1" showErrorMessage="1" prompt="Direct Staffing Rate Calculation formula is equal to Total Costs for Staffing per Hour" sqref="D4" xr:uid="{00000000-0002-0000-0600-000001000000}"/>
    <dataValidation allowBlank="1" showInputMessage="1" showErrorMessage="1" prompt="Program Support Hourly Standard formula is equal to Total Hourly Program Support Percentage from Program Plan Support sheet" sqref="B7" xr:uid="{00000000-0002-0000-0600-000002000000}"/>
    <dataValidation allowBlank="1" showInputMessage="1" showErrorMessage="1" prompt="Program Support Rate Calculation formula is Program Support Hourly Standard times Direct Staffing Rate" sqref="D7" xr:uid="{00000000-0002-0000-0600-000003000000}"/>
    <dataValidation allowBlank="1" showInputMessage="1" showErrorMessage="1" prompt="Total Benefit Percentage formula is Total Employee Related Expense Percentage from Emp. Related Exp. sheet" sqref="B10" xr:uid="{00000000-0002-0000-0600-000004000000}"/>
    <dataValidation allowBlank="1" showInputMessage="1" showErrorMessage="1" prompt="Employee Related Expenses Rate Calculation formula is Total Benefit Percentage times (Direct Staffing Rate + Program Support Rate)" sqref="D10" xr:uid="{00000000-0002-0000-0600-000005000000}"/>
    <dataValidation allowBlank="1" showInputMessage="1" showErrorMessage="1" prompt="Client Programming and Supports Standard formula is equal to Client Programming and Supports Percent from Client Programming &amp; Supports sheet" sqref="B13" xr:uid="{00000000-0002-0000-0600-000006000000}"/>
    <dataValidation allowBlank="1" showInputMessage="1" showErrorMessage="1" prompt="Client Programming and Supports Rate Calculation formula is (Direct Staffing Rate + Program Support Rate + Employee Related Expenses Rate) times Client Programming and Supports Standard" sqref="D13" xr:uid="{00000000-0002-0000-0600-000007000000}"/>
    <dataValidation allowBlank="1" showInputMessage="1" showErrorMessage="1" prompt="Total Program Related Expenses Percentage formula is equal to Total Program Related Expenses Percent from Program Related Expenses sheet" sqref="B16:B17" xr:uid="{00000000-0002-0000-0600-000008000000}"/>
    <dataValidation allowBlank="1" showInputMessage="1" showErrorMessage="1" prompt="Hourly Rate Calculation formula is (Direct Staffing Rate + Program Support Rate + Employee Related Expenses Rate + Client Programming and Supports Rate) divided by (1 minus Total Program Related Expenses Percentage)" sqref="D21" xr:uid="{00000000-0002-0000-0600-000009000000}"/>
    <dataValidation allowBlank="1" showInputMessage="1" showErrorMessage="1" prompt="Program Related Expenses Rate Calculation formula is Hourly Rate minus (Direct Staffing Rate + Program Support Rate + Employee Related Expenses Rate + Client Programming and Supports Standard Rate)" sqref="D16:D17" xr:uid="{00000000-0002-0000-0600-00000A000000}"/>
    <dataValidation allowBlank="1" showInputMessage="1" showErrorMessage="1" prompt="Hourly Rate formula is equal to Hourly Rate Calculation" sqref="B21" xr:uid="{00000000-0002-0000-0600-00000B000000}"/>
    <dataValidation allowBlank="1" showInputMessage="1" showErrorMessage="1" prompt="15 Minute Unit Rate formula is Hourly Rate divided by 4" sqref="B23" xr:uid="{00000000-0002-0000-0600-00000C000000}"/>
    <dataValidation allowBlank="1" showInputMessage="1" showErrorMessage="1" prompt="Post COLA Total 15 Minute Rate formula is Original Total Rate Hourly Rate plus Hourly Cost of Living Adjustment" sqref="B42 B50 B58" xr:uid="{00000000-0002-0000-0600-00000D000000}"/>
    <dataValidation allowBlank="1" showInputMessage="1" showErrorMessage="1" prompt="Post COLA Tota lHourly Rate formula is Original Total Rate Hourly Rate plus Hourly Cost of Living Adjustment" sqref="B41 B49 B57" xr:uid="{00000000-0002-0000-0600-00000E000000}"/>
    <dataValidation allowBlank="1" showInputMessage="1" showErrorMessage="1" prompt="15 Minute Budget Neutrality formula is 15 Minute  Rate times Budget Neutrality Rate" sqref="B27:B28" xr:uid="{00000000-0002-0000-0600-00000F000000}"/>
    <dataValidation allowBlank="1" showInputMessage="1" showErrorMessage="1" prompt="Hourly Budget Neutrality formula is Hourly Rate times Budget Neutrality Rate" sqref="B26" xr:uid="{00000000-0002-0000-0600-000010000000}"/>
    <dataValidation allowBlank="1" showInputMessage="1" showErrorMessage="1" prompt="Budget Neutrality Rate" sqref="B25 B18" xr:uid="{00000000-0002-0000-0600-000011000000}"/>
    <dataValidation allowBlank="1" showInputMessage="1" showErrorMessage="1" prompt="Original Total Hourly Rate formula is Hourly Rate plus Hourly Budget Neutrality" sqref="B33" xr:uid="{00000000-0002-0000-0600-000012000000}"/>
    <dataValidation allowBlank="1" showInputMessage="1" showErrorMessage="1" prompt="Original Total 15 Minute Rate formula is 15 Minute Rate plus 15 Minute Budget Neutrality" sqref="B34" xr:uid="{00000000-0002-0000-0600-000013000000}"/>
    <dataValidation allowBlank="1" showInputMessage="1" showErrorMessage="1" prompt="Hourly Cost of Living Adjustment formula is Original Total Hourly Rate mutliplied by COLA" sqref="B53 B37 B45" xr:uid="{00000000-0002-0000-0600-000014000000}"/>
    <dataValidation allowBlank="1" showInputMessage="1" showErrorMessage="1" prompt="15 Minute Cost of Living Adjustment formula is Original Total Hourly Rate multiplied by COLA" sqref="B38 B54 B46" xr:uid="{00000000-0002-0000-0600-000015000000}"/>
    <dataValidation allowBlank="1" showInputMessage="1" showErrorMessage="1" prompt="4/1/2014 COLA" sqref="B36 B44 B52" xr:uid="{00000000-0002-0000-0600-000016000000}"/>
    <dataValidation allowBlank="1" showInputMessage="1" showErrorMessage="1" prompt="Unit Regional Variance formula is Unit Rate multiplied by the appropriate Regional Variance Factor" sqref="B19" xr:uid="{00000000-0002-0000-0600-000017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18" xr:uid="{00000000-0002-0000-0600-000018000000}"/>
    <dataValidation allowBlank="1" showInputMessage="1" showErrorMessage="1" prompt="Nature of Service formula is equal to Nature of Service from Direct Staffing sheet" sqref="B30" xr:uid="{00000000-0002-0000-0600-000019000000}"/>
  </dataValidations>
  <pageMargins left="0.75" right="0.75" top="1.37" bottom="1" header="0.5" footer="0.5"/>
  <pageSetup scale="83" orientation="portrait" r:id="rId1"/>
  <headerFooter alignWithMargins="0">
    <oddHeader>&amp;C&amp;G</oddHeader>
    <oddFooter>&amp;LDWRS Draft framework for Behavior Programming - &amp;A&amp;R&amp;P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C23"/>
  <sheetViews>
    <sheetView workbookViewId="0">
      <selection activeCell="C24" sqref="C24"/>
    </sheetView>
  </sheetViews>
  <sheetFormatPr defaultRowHeight="12.5" x14ac:dyDescent="0.25"/>
  <cols>
    <col min="1" max="1" width="10.1796875" bestFit="1" customWidth="1"/>
    <col min="2" max="2" width="50.7265625" customWidth="1"/>
  </cols>
  <sheetData>
    <row r="3" spans="1:3" ht="20.25" customHeight="1" x14ac:dyDescent="0.25"/>
    <row r="4" spans="1:3" x14ac:dyDescent="0.25">
      <c r="A4" t="s">
        <v>70</v>
      </c>
      <c r="B4" t="s">
        <v>71</v>
      </c>
    </row>
    <row r="5" spans="1:3" ht="25" x14ac:dyDescent="0.25">
      <c r="A5" s="62">
        <v>41689</v>
      </c>
      <c r="B5" s="63" t="s">
        <v>72</v>
      </c>
      <c r="C5" t="s">
        <v>87</v>
      </c>
    </row>
    <row r="6" spans="1:3" x14ac:dyDescent="0.25">
      <c r="A6" s="62">
        <v>41709</v>
      </c>
      <c r="B6" t="s">
        <v>73</v>
      </c>
      <c r="C6" t="s">
        <v>88</v>
      </c>
    </row>
    <row r="7" spans="1:3" x14ac:dyDescent="0.25">
      <c r="A7" s="62">
        <v>41808</v>
      </c>
      <c r="B7" t="s">
        <v>81</v>
      </c>
      <c r="C7" t="s">
        <v>89</v>
      </c>
    </row>
    <row r="8" spans="1:3" x14ac:dyDescent="0.25">
      <c r="A8" s="62">
        <v>42164</v>
      </c>
      <c r="B8" s="63" t="s">
        <v>85</v>
      </c>
      <c r="C8" t="s">
        <v>86</v>
      </c>
    </row>
    <row r="9" spans="1:3" x14ac:dyDescent="0.25">
      <c r="A9" s="62">
        <v>42887</v>
      </c>
      <c r="B9" s="89" t="s">
        <v>202</v>
      </c>
      <c r="C9" s="90" t="s">
        <v>203</v>
      </c>
    </row>
    <row r="10" spans="1:3" x14ac:dyDescent="0.25">
      <c r="A10" s="62">
        <v>43282</v>
      </c>
      <c r="B10" s="89" t="s">
        <v>218</v>
      </c>
      <c r="C10" s="90" t="s">
        <v>219</v>
      </c>
    </row>
    <row r="11" spans="1:3" x14ac:dyDescent="0.25">
      <c r="A11" s="62">
        <v>43466</v>
      </c>
      <c r="B11" s="89" t="s">
        <v>220</v>
      </c>
      <c r="C11" s="90" t="s">
        <v>221</v>
      </c>
    </row>
    <row r="12" spans="1:3" x14ac:dyDescent="0.25">
      <c r="A12" s="62">
        <v>43831</v>
      </c>
      <c r="B12" s="89" t="s">
        <v>223</v>
      </c>
      <c r="C12" s="90" t="s">
        <v>222</v>
      </c>
    </row>
    <row r="13" spans="1:3" x14ac:dyDescent="0.25">
      <c r="A13" s="62">
        <v>43831</v>
      </c>
      <c r="B13" s="90" t="s">
        <v>225</v>
      </c>
      <c r="C13" s="90" t="s">
        <v>224</v>
      </c>
    </row>
    <row r="14" spans="1:3" x14ac:dyDescent="0.25">
      <c r="A14" s="62">
        <v>44197</v>
      </c>
      <c r="B14" s="89" t="s">
        <v>242</v>
      </c>
      <c r="C14" s="90" t="s">
        <v>243</v>
      </c>
    </row>
    <row r="15" spans="1:3" x14ac:dyDescent="0.25">
      <c r="A15" s="62">
        <v>44378</v>
      </c>
      <c r="B15" s="89" t="s">
        <v>242</v>
      </c>
      <c r="C15" s="90" t="s">
        <v>244</v>
      </c>
    </row>
    <row r="16" spans="1:3" ht="37.5" x14ac:dyDescent="0.25">
      <c r="A16" s="62">
        <v>44562</v>
      </c>
      <c r="B16" s="63" t="s">
        <v>250</v>
      </c>
      <c r="C16" s="90" t="s">
        <v>251</v>
      </c>
    </row>
    <row r="17" spans="1:3" x14ac:dyDescent="0.25">
      <c r="A17" s="62">
        <v>44720</v>
      </c>
      <c r="B17" s="63" t="s">
        <v>252</v>
      </c>
      <c r="C17" s="90" t="s">
        <v>253</v>
      </c>
    </row>
    <row r="18" spans="1:3" x14ac:dyDescent="0.25">
      <c r="A18" s="62">
        <v>44844</v>
      </c>
      <c r="B18" s="63" t="s">
        <v>242</v>
      </c>
      <c r="C18" s="90" t="s">
        <v>254</v>
      </c>
    </row>
    <row r="19" spans="1:3" x14ac:dyDescent="0.25">
      <c r="A19" s="62">
        <v>45246</v>
      </c>
      <c r="B19" s="63" t="s">
        <v>255</v>
      </c>
      <c r="C19" s="90" t="s">
        <v>256</v>
      </c>
    </row>
    <row r="20" spans="1:3" x14ac:dyDescent="0.25">
      <c r="A20" s="62">
        <v>45631</v>
      </c>
      <c r="B20" s="63" t="s">
        <v>242</v>
      </c>
      <c r="C20" s="90" t="s">
        <v>257</v>
      </c>
    </row>
    <row r="21" spans="1:3" x14ac:dyDescent="0.25">
      <c r="A21" s="62">
        <v>45896</v>
      </c>
      <c r="B21" s="63" t="s">
        <v>258</v>
      </c>
      <c r="C21" s="90" t="s">
        <v>259</v>
      </c>
    </row>
    <row r="22" spans="1:3" ht="25" x14ac:dyDescent="0.25">
      <c r="A22" s="62">
        <v>45902</v>
      </c>
      <c r="B22" s="63" t="s">
        <v>260</v>
      </c>
      <c r="C22" s="90" t="s">
        <v>259</v>
      </c>
    </row>
    <row r="23" spans="1:3" ht="25" x14ac:dyDescent="0.25">
      <c r="A23" s="62">
        <v>46073</v>
      </c>
      <c r="B23" s="124" t="s">
        <v>261</v>
      </c>
      <c r="C23" s="90" t="s">
        <v>262</v>
      </c>
    </row>
  </sheetData>
  <sheetProtection algorithmName="SHA-512" hashValue="YZhaSDbj6X+HGHoBZAiVjrgi13mCWJR6TL1yjh4VARlrrfHGzXraf2E2EmgQMeAQ9R+WSlpODjbZroPnPxouHw==" saltValue="sigilwF01PgIksI+8+SwPA==" spinCount="100000" sheet="1" objects="1" scenarios="1"/>
  <phoneticPr fontId="1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caf600041b5895cf1dc2bdecad897c66">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11228701334d912b2ecc02ae36940fc"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R22.6</Category_x002d_Req>
    <Sub_x0020_category_x002d_req_x003a_ xmlns="39dc04e4-1dc7-4207-b25c-d7db9724c689">Frameworks</Sub_x0020_category_x002d_req_x003a_>
    <_dlc_DocId xmlns="0cdeeaad-74a8-4021-893f-c7b31297a14c">S2EJPDAADAY4-1521811817-567</_dlc_DocId>
    <_dlc_DocIdUrl xmlns="0cdeeaad-74a8-4021-893f-c7b31297a14c">
      <Url>https://workplace/cc/MnSPA/_layouts/15/DocIdRedir.aspx?ID=S2EJPDAADAY4-1521811817-567</Url>
      <Description>S2EJPDAADAY4-1521811817-567</Description>
    </_dlc_DocIdUrl>
  </documentManagement>
</p:properties>
</file>

<file path=customXml/item4.xml><?xml version="1.0" encoding="utf-8"?>
<?mso-contentType ?>
<spe:Receivers xmlns:spe="http://schemas.microsoft.com/sharepoint/event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820E8E42-F6BA-413E-AB43-5BB4601341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F83ED9-F206-46E2-970A-2DC596A6E072}">
  <ds:schemaRefs>
    <ds:schemaRef ds:uri="http://schemas.microsoft.com/sharepoint/v3/contenttype/forms"/>
  </ds:schemaRefs>
</ds:datastoreItem>
</file>

<file path=customXml/itemProps3.xml><?xml version="1.0" encoding="utf-8"?>
<ds:datastoreItem xmlns:ds="http://schemas.openxmlformats.org/officeDocument/2006/customXml" ds:itemID="{7A1F88FE-7928-4169-B7E9-4C5DDF5519AF}">
  <ds:schemaRefs>
    <ds:schemaRef ds:uri="http://schemas.microsoft.com/office/infopath/2007/PartnerControls"/>
    <ds:schemaRef ds:uri="http://purl.org/dc/elements/1.1/"/>
    <ds:schemaRef ds:uri="http://schemas.microsoft.com/office/2006/metadata/properties"/>
    <ds:schemaRef ds:uri="0cdeeaad-74a8-4021-893f-c7b31297a14c"/>
    <ds:schemaRef ds:uri="http://purl.org/dc/terms/"/>
    <ds:schemaRef ds:uri="39dc04e4-1dc7-4207-b25c-d7db9724c689"/>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23955D00-1DA8-41E1-9439-97450781C67E}">
  <ds:schemaRefs>
    <ds:schemaRef ds:uri="http://schemas.microsoft.com/sharepoint/events"/>
  </ds:schemaRefs>
</ds:datastoreItem>
</file>

<file path=customXml/itemProps5.xml><?xml version="1.0" encoding="utf-8"?>
<ds:datastoreItem xmlns:ds="http://schemas.openxmlformats.org/officeDocument/2006/customXml" ds:itemID="{09885D86-7C5F-4FF0-B6F8-D9E58DD25EBF}">
  <ds:schemaRefs>
    <ds:schemaRef ds:uri="http://schemas.microsoft.com/office/2006/metadata/longPropertie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Direct Staffing</vt:lpstr>
      <vt:lpstr>Program Plan Support</vt:lpstr>
      <vt:lpstr>Emp. Related Exp.</vt:lpstr>
      <vt:lpstr>Client Programming &amp; Supports</vt:lpstr>
      <vt:lpstr>Program Related Expenses</vt:lpstr>
      <vt:lpstr>Regional Variance Factor</vt:lpstr>
      <vt:lpstr>Behavior Program Rate Framework</vt:lpstr>
      <vt:lpstr>Version</vt:lpstr>
      <vt:lpstr>Budget_Neutrality</vt:lpstr>
      <vt:lpstr>Customization</vt:lpstr>
      <vt:lpstr>DirectStaff</vt:lpstr>
      <vt:lpstr>'Direct Staffing'!Print_Area</vt:lpstr>
      <vt:lpstr>ReliefStaff</vt:lpstr>
      <vt:lpstr>Supervision</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Positive Supports v16</dc:title>
  <dc:creator>pwmfb67</dc:creator>
  <cp:lastModifiedBy>Anderson, Brigette (She/Her/Hers) (DHS)</cp:lastModifiedBy>
  <cp:lastPrinted>2013-02-20T15:53:50Z</cp:lastPrinted>
  <dcterms:created xsi:type="dcterms:W3CDTF">2009-10-20T14:58:44Z</dcterms:created>
  <dcterms:modified xsi:type="dcterms:W3CDTF">2026-03-25T21:19:12Z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0x010100162A03CF163030488AA007497FCFE82D</vt:lpwstr>
  </property>
  <property fmtid="{D5CDD505-2E9C-101B-9397-08002B2CF9AE}" pid="4" name="ServiceType">
    <vt:lpwstr>2013 Frameworks</vt:lpwstr>
  </property>
  <property fmtid="{D5CDD505-2E9C-101B-9397-08002B2CF9AE}" pid="5" name="Cat:">
    <vt:lpwstr>2014 Version 2 -4/1 COLA Updates</vt:lpwstr>
  </property>
  <property fmtid="{D5CDD505-2E9C-101B-9397-08002B2CF9AE}" pid="6" name="_dlc_DocId">
    <vt:lpwstr>S2EJPDAADAY4-1521811817-567</vt:lpwstr>
  </property>
  <property fmtid="{D5CDD505-2E9C-101B-9397-08002B2CF9AE}" pid="7" name="_dlc_DocIdItemGuid">
    <vt:lpwstr>0c9b42f2-d20b-46fa-bd68-f9e0bb18a9b4</vt:lpwstr>
  </property>
  <property fmtid="{D5CDD505-2E9C-101B-9397-08002B2CF9AE}" pid="8" name="_dlc_DocIdUrl">
    <vt:lpwstr>https://workplace/cc/MnSPA/_layouts/15/DocIdRedir.aspx?ID=S2EJPDAADAY4-1521811817-567, S2EJPDAADAY4-1521811817-567</vt:lpwstr>
  </property>
</Properties>
</file>