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wama23\Desktop\"/>
    </mc:Choice>
  </mc:AlternateContent>
  <bookViews>
    <workbookView xWindow="9795" yWindow="405" windowWidth="13020" windowHeight="7905"/>
  </bookViews>
  <sheets>
    <sheet name="Direct Staffing" sheetId="4" r:id="rId1"/>
    <sheet name="Regional Variance Factor" sheetId="9" r:id="rId2"/>
    <sheet name="Customized Living Rate FW" sheetId="7" r:id="rId3"/>
    <sheet name="Version Notes" sheetId="8" state="hidden" r:id="rId4"/>
  </sheets>
  <definedNames>
    <definedName name="_xlnm._FilterDatabase" localSheetId="0" hidden="1">'Direct Staffing'!$A$5:$A$95</definedName>
    <definedName name="ADL_Assistance">'Direct Staffing'!$A$43:$E$54</definedName>
    <definedName name="DisabilityFactor">'Customized Living Rate FW'!$B$9</definedName>
    <definedName name="EntryTable">'Direct Staffing'!$A$6:$G$93</definedName>
    <definedName name="HealthRelated">'Direct Staffing'!$A$57:$E$73</definedName>
    <definedName name="MealsHomeManagementSocialization">'Direct Staffing'!$A$5:$E$25</definedName>
    <definedName name="MentalHealthManagement">'Direct Staffing'!$A$76:$E$90</definedName>
    <definedName name="TitleRegion1.A1.E88.1">'Direct Staffing'!$A$5:$E$88</definedName>
    <definedName name="Transportation">'Direct Staffing'!$A$27:$E$40</definedName>
  </definedNames>
  <calcPr calcId="152511"/>
</workbook>
</file>

<file path=xl/calcChain.xml><?xml version="1.0" encoding="utf-8"?>
<calcChain xmlns="http://schemas.openxmlformats.org/spreadsheetml/2006/main">
  <c r="B7" i="9" l="1"/>
  <c r="B13" i="7" s="1"/>
  <c r="B5" i="9"/>
  <c r="D13" i="7" l="1"/>
  <c r="D16" i="7"/>
  <c r="B16" i="7" s="1"/>
  <c r="B22" i="7" s="1"/>
  <c r="B94" i="4"/>
  <c r="B25" i="7" l="1"/>
  <c r="B28" i="7" s="1"/>
  <c r="B19" i="7"/>
  <c r="G88" i="4"/>
  <c r="G84" i="4"/>
  <c r="G80" i="4"/>
  <c r="G71" i="4"/>
  <c r="G67" i="4"/>
  <c r="G63" i="4"/>
  <c r="G59" i="4"/>
  <c r="G50" i="4"/>
  <c r="G46" i="4"/>
  <c r="G37" i="4"/>
  <c r="G33" i="4"/>
  <c r="G29" i="4"/>
  <c r="G20" i="4"/>
  <c r="G16" i="4"/>
  <c r="G12" i="4"/>
  <c r="G8" i="4"/>
  <c r="G81" i="4"/>
  <c r="G68" i="4"/>
  <c r="G60" i="4"/>
  <c r="G47" i="4"/>
  <c r="G34" i="4"/>
  <c r="G21" i="4"/>
  <c r="G13" i="4"/>
  <c r="G87" i="4"/>
  <c r="G83" i="4"/>
  <c r="G79" i="4"/>
  <c r="G70" i="4"/>
  <c r="G66" i="4"/>
  <c r="G62" i="4"/>
  <c r="G58" i="4"/>
  <c r="G49" i="4"/>
  <c r="G45" i="4"/>
  <c r="G36" i="4"/>
  <c r="G32" i="4"/>
  <c r="G23" i="4"/>
  <c r="G19" i="4"/>
  <c r="G15" i="4"/>
  <c r="G11" i="4"/>
  <c r="G7" i="4"/>
  <c r="G86" i="4"/>
  <c r="G82" i="4"/>
  <c r="G78" i="4"/>
  <c r="G69" i="4"/>
  <c r="G65" i="4"/>
  <c r="G61" i="4"/>
  <c r="G52" i="4"/>
  <c r="G48" i="4"/>
  <c r="G44" i="4"/>
  <c r="G35" i="4"/>
  <c r="G31" i="4"/>
  <c r="G22" i="4"/>
  <c r="G18" i="4"/>
  <c r="G14" i="4"/>
  <c r="G10" i="4"/>
  <c r="G6" i="4"/>
  <c r="G85" i="4"/>
  <c r="G77" i="4"/>
  <c r="G64" i="4"/>
  <c r="G51" i="4"/>
  <c r="G38" i="4"/>
  <c r="G30" i="4"/>
  <c r="G17" i="4"/>
  <c r="G9" i="4"/>
  <c r="B7" i="7"/>
  <c r="B90" i="4"/>
  <c r="B73" i="4"/>
  <c r="B54" i="4"/>
  <c r="B40" i="4"/>
  <c r="B25" i="4"/>
  <c r="F77" i="4"/>
  <c r="F78" i="4"/>
  <c r="F79" i="4"/>
  <c r="F80" i="4"/>
  <c r="F81" i="4"/>
  <c r="F82" i="4"/>
  <c r="F83" i="4"/>
  <c r="F84" i="4"/>
  <c r="F85" i="4"/>
  <c r="F86" i="4"/>
  <c r="F87" i="4"/>
  <c r="F88" i="4"/>
  <c r="F65" i="4"/>
  <c r="F59" i="4"/>
  <c r="F60" i="4"/>
  <c r="F61" i="4"/>
  <c r="F62" i="4"/>
  <c r="F63" i="4"/>
  <c r="F64" i="4"/>
  <c r="F66" i="4"/>
  <c r="F67" i="4"/>
  <c r="F68" i="4"/>
  <c r="F69" i="4"/>
  <c r="F70" i="4"/>
  <c r="F71" i="4"/>
  <c r="F58" i="4"/>
  <c r="B72" i="4" s="1"/>
  <c r="F44" i="4"/>
  <c r="F45" i="4"/>
  <c r="F46" i="4"/>
  <c r="F47" i="4"/>
  <c r="F48" i="4"/>
  <c r="F49" i="4"/>
  <c r="F50" i="4"/>
  <c r="F51" i="4"/>
  <c r="F52" i="4"/>
  <c r="F29" i="4"/>
  <c r="F30" i="4"/>
  <c r="F31" i="4"/>
  <c r="F32" i="4"/>
  <c r="F33" i="4"/>
  <c r="F34" i="4"/>
  <c r="F35" i="4"/>
  <c r="F36" i="4"/>
  <c r="F37" i="4"/>
  <c r="F38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B31" i="7" l="1"/>
  <c r="B34" i="7" s="1"/>
  <c r="B89" i="4"/>
  <c r="G90" i="4"/>
  <c r="B53" i="4"/>
  <c r="B39" i="4"/>
  <c r="B24" i="4"/>
  <c r="F90" i="4"/>
  <c r="B37" i="7" l="1"/>
  <c r="B40" i="7" s="1"/>
  <c r="B93" i="4"/>
  <c r="B4" i="7" s="1"/>
  <c r="B10" i="7" l="1"/>
</calcChain>
</file>

<file path=xl/sharedStrings.xml><?xml version="1.0" encoding="utf-8"?>
<sst xmlns="http://schemas.openxmlformats.org/spreadsheetml/2006/main" count="470" uniqueCount="239">
  <si>
    <t>Rate</t>
  </si>
  <si>
    <t>Unit</t>
  </si>
  <si>
    <t>Light housekeeping</t>
  </si>
  <si>
    <t>Hour</t>
  </si>
  <si>
    <t>Laundry - personal</t>
  </si>
  <si>
    <t>Laundry-linens</t>
  </si>
  <si>
    <t>Shopping</t>
  </si>
  <si>
    <t>Individual Assistance w Meal Prep in Own Apartment</t>
  </si>
  <si>
    <t>Congregate Meal Breakfast Prep</t>
  </si>
  <si>
    <t>Per Meal</t>
  </si>
  <si>
    <t>Congregate Meal Lunch Prep</t>
  </si>
  <si>
    <t>Congregate Meal Supper Prep</t>
  </si>
  <si>
    <t>Congregate Meal Snack Prep</t>
  </si>
  <si>
    <t>Assistance Making  Appointments</t>
  </si>
  <si>
    <t>Arrange Non-medical Transportation</t>
  </si>
  <si>
    <t>Money Management</t>
  </si>
  <si>
    <t>Socialization Individual Staff Ratio 1:1</t>
  </si>
  <si>
    <t>Socialization Staff Ratio 1:2-5</t>
  </si>
  <si>
    <t>Socialization Staff Ratio 1:6-12</t>
  </si>
  <si>
    <t>Socialization Staff Ratio 1:13-20</t>
  </si>
  <si>
    <t>Socialization Staff Ratio 1:Over 20</t>
  </si>
  <si>
    <t>Driver 1:1 Non-medical Transportation</t>
  </si>
  <si>
    <t>Non-Medical Transport Group Size - # of Riders 2</t>
  </si>
  <si>
    <t>Non-Med Transport Group Size - # of Riders 3 - 5</t>
  </si>
  <si>
    <t>Non-Med Transport Group Size - # of Riders 6 - 10</t>
  </si>
  <si>
    <t>Non-Med Transport Group Size - # of Riders - More than 10</t>
  </si>
  <si>
    <t>Mileage 1:1 Non-medical Transportation-Miles</t>
  </si>
  <si>
    <t>Per Mile</t>
  </si>
  <si>
    <t>Non-Medical Transport Group Size - # of Riders 2-Miles</t>
  </si>
  <si>
    <t>Non-Med Transport Group Size - # of Riders 3 - 5-Miles</t>
  </si>
  <si>
    <t>Non-Med Transport Group Size - # of Riders 6 - 10-Miles</t>
  </si>
  <si>
    <t>Non-Med Transport Group Size - # of Riders - More than 10-Miles</t>
  </si>
  <si>
    <t>Assistance Dressing</t>
  </si>
  <si>
    <t>Assistance Grooming</t>
  </si>
  <si>
    <t>Assistance Bathing</t>
  </si>
  <si>
    <t>Continence Care</t>
  </si>
  <si>
    <t>Assistance Positioning</t>
  </si>
  <si>
    <t>Assistance Eating</t>
  </si>
  <si>
    <t>Assistance Walking</t>
  </si>
  <si>
    <t>Assistance Wheeling</t>
  </si>
  <si>
    <t>Assistance Transferring</t>
  </si>
  <si>
    <t>Med Administration or assistance with self-administration</t>
  </si>
  <si>
    <t>Verbal or Visual Medication Reminders</t>
  </si>
  <si>
    <t>Insulin Injections</t>
  </si>
  <si>
    <t>Therapeutic Exercises</t>
  </si>
  <si>
    <t>Delegated clinical monitoring</t>
  </si>
  <si>
    <t>Other delegated tasks</t>
  </si>
  <si>
    <t>Other Services Special 1</t>
  </si>
  <si>
    <t>Other Services Special 2</t>
  </si>
  <si>
    <t>Other Services Special 3</t>
  </si>
  <si>
    <t>Other Services Special 4</t>
  </si>
  <si>
    <t>Other Services Special 5</t>
  </si>
  <si>
    <t>Med Set Ups and Monitoring</t>
  </si>
  <si>
    <t>Insulin Draws</t>
  </si>
  <si>
    <t>Provide Summoning Device</t>
  </si>
  <si>
    <t>Month</t>
  </si>
  <si>
    <t>Manage Wandering</t>
  </si>
  <si>
    <t>Manage Orientation issues</t>
  </si>
  <si>
    <t>Manage Anxiety</t>
  </si>
  <si>
    <t>Manage Repetitive behavior</t>
  </si>
  <si>
    <t>Manage Agitation</t>
  </si>
  <si>
    <t>Manage Self-injurious behavior</t>
  </si>
  <si>
    <t>Manage Verbal aggression</t>
  </si>
  <si>
    <t>Manage Physical aggression</t>
  </si>
  <si>
    <t>Manage Property destruction</t>
  </si>
  <si>
    <t>Meet Other Cognitive/ Mental Health Need 1</t>
  </si>
  <si>
    <t>Meet Other Cognitive/ Mental Health Need 2</t>
  </si>
  <si>
    <t>Meet Other Cognitive/ Mental Health Need 3</t>
  </si>
  <si>
    <t>Heavy Housekeeping</t>
  </si>
  <si>
    <t>Sub Service</t>
  </si>
  <si>
    <t>Per Day</t>
  </si>
  <si>
    <t>Yes</t>
  </si>
  <si>
    <t>No</t>
  </si>
  <si>
    <t>Include in 110?</t>
  </si>
  <si>
    <t>Rate Calculation</t>
  </si>
  <si>
    <t>Straight Rate</t>
  </si>
  <si>
    <t>Disability Factor</t>
  </si>
  <si>
    <t>Direct Care Staffing:</t>
  </si>
  <si>
    <t xml:space="preserve">INDIVIDUAL STAFFING </t>
  </si>
  <si>
    <t>Step 1. Add units for Meals, Home Management, Socialization</t>
  </si>
  <si>
    <t>Total Meals, Home Management, Socialization units</t>
  </si>
  <si>
    <t>Total Transportation Units</t>
  </si>
  <si>
    <t>Step 2. Add units for Transportation</t>
  </si>
  <si>
    <t>Step 3. Add units for ADL Assistance</t>
  </si>
  <si>
    <t>Total ADL Assistance Units</t>
  </si>
  <si>
    <t>Step 4.  Add units for Health Related</t>
  </si>
  <si>
    <t>Total Health Related Units</t>
  </si>
  <si>
    <t>Total Mental Health Management Units</t>
  </si>
  <si>
    <t>Step 5. Add units for Mental Health Management</t>
  </si>
  <si>
    <t>Total Rate</t>
  </si>
  <si>
    <t>Direct Staffing</t>
  </si>
  <si>
    <t>Eligible Units</t>
  </si>
  <si>
    <t>Disability Factor Amount</t>
  </si>
  <si>
    <t>Unit Rate</t>
  </si>
  <si>
    <t>Direct Staffing Rate</t>
  </si>
  <si>
    <t>Number of  Eligible Units</t>
  </si>
  <si>
    <t>Unit Rate Amount</t>
  </si>
  <si>
    <t>Budget Neutrality Factor</t>
  </si>
  <si>
    <t>Unit Budget Neutrality</t>
  </si>
  <si>
    <t>Step 6.  Calculate Totals</t>
  </si>
  <si>
    <t>FRAMEWORK FOR RESIDENTIAL CARE SERVICES</t>
  </si>
  <si>
    <t>Total Meals, Home Management, Socialization Rate</t>
  </si>
  <si>
    <t>Total Transportation Rate</t>
  </si>
  <si>
    <t>Total ADL Assistance Rate</t>
  </si>
  <si>
    <t>Total Health Related Rate</t>
  </si>
  <si>
    <t>Total Mental Health Management Rate</t>
  </si>
  <si>
    <t># units</t>
  </si>
  <si>
    <t>Include in 110./3.62?</t>
  </si>
  <si>
    <t>Implementation Version</t>
  </si>
  <si>
    <t>Accessibility headers</t>
  </si>
  <si>
    <t>Updated formula for disability factor from using units of 110 to day unit of 3.62</t>
  </si>
  <si>
    <t>Updated unit cell to display up to two decimal places</t>
  </si>
  <si>
    <t>Original Total Unit Rate</t>
  </si>
  <si>
    <t>4/1/2014 COLA</t>
  </si>
  <si>
    <t>Cost of Living Adjustment</t>
  </si>
  <si>
    <t>Post COLA Rate</t>
  </si>
  <si>
    <t>Updated to reflect 4/1/2014 1% COLA Increase</t>
  </si>
  <si>
    <t>Pre COLA Rate</t>
  </si>
  <si>
    <t>Updated to reflect 7/1/2014 5% COLA Increase</t>
  </si>
  <si>
    <t>Post 4/1/14 COLA Rate</t>
  </si>
  <si>
    <t>7/1/14 COLA</t>
  </si>
  <si>
    <t>Post 7/1/14 COLA Rate</t>
  </si>
  <si>
    <t>7/1/15 COLA 1 % added</t>
  </si>
  <si>
    <t>Version 1</t>
  </si>
  <si>
    <t>Version 2</t>
  </si>
  <si>
    <t>Version 3</t>
  </si>
  <si>
    <t>Version 4</t>
  </si>
  <si>
    <t>7/1/15 COLA</t>
  </si>
  <si>
    <t>Post 7/1/15 COLA Rate</t>
  </si>
  <si>
    <t>Step 1: Select County of Residence</t>
  </si>
  <si>
    <t>County of Residence</t>
  </si>
  <si>
    <t>Select County</t>
  </si>
  <si>
    <t>Region</t>
  </si>
  <si>
    <t>RVF</t>
  </si>
  <si>
    <t>COR Lead Agency</t>
  </si>
  <si>
    <t xml:space="preserve">MSA Region </t>
  </si>
  <si>
    <t>Unspecified Region</t>
  </si>
  <si>
    <t>-</t>
  </si>
  <si>
    <t>Aitkin</t>
  </si>
  <si>
    <t>Northeast Region</t>
  </si>
  <si>
    <t>Anoka</t>
  </si>
  <si>
    <t>Metro Region</t>
  </si>
  <si>
    <t>Becker</t>
  </si>
  <si>
    <t>Northwest Region</t>
  </si>
  <si>
    <t>Beltrami</t>
  </si>
  <si>
    <t>Benton</t>
  </si>
  <si>
    <t>St. Cloud Region</t>
  </si>
  <si>
    <t>Big Stone</t>
  </si>
  <si>
    <t>Southwest Region</t>
  </si>
  <si>
    <t>Blue Earth</t>
  </si>
  <si>
    <t>Mankato Region</t>
  </si>
  <si>
    <t>Brown</t>
  </si>
  <si>
    <t>Southeast Region</t>
  </si>
  <si>
    <t>Carlton</t>
  </si>
  <si>
    <t>Duluth Region</t>
  </si>
  <si>
    <t>Carver</t>
  </si>
  <si>
    <t>Cass</t>
  </si>
  <si>
    <t>Chippewa</t>
  </si>
  <si>
    <t>Chisago</t>
  </si>
  <si>
    <t>Clay</t>
  </si>
  <si>
    <t>Fargo Region</t>
  </si>
  <si>
    <t>Clearwater</t>
  </si>
  <si>
    <t>Cook</t>
  </si>
  <si>
    <t>Cottonwood</t>
  </si>
  <si>
    <t>Crow Wing</t>
  </si>
  <si>
    <t>Dakota</t>
  </si>
  <si>
    <t>Dodge</t>
  </si>
  <si>
    <t>Rochester Region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</si>
  <si>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</si>
  <si>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</si>
  <si>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</si>
  <si>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</si>
  <si>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</si>
  <si>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</si>
  <si>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</si>
  <si>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</si>
  <si>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Lacrosse Region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</si>
  <si>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</si>
  <si>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</si>
  <si>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</si>
  <si>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</si>
  <si>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</si>
  <si>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</si>
  <si>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</si>
  <si>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</si>
  <si>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</si>
  <si>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</si>
  <si>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</si>
  <si>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</si>
  <si>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</si>
  <si>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</si>
  <si>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 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</si>
  <si>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</si>
  <si>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</si>
  <si>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</si>
  <si>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</si>
  <si>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</si>
  <si>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</si>
  <si>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</si>
  <si>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</si>
  <si>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</si>
  <si>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</si>
  <si>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</si>
  <si>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</si>
  <si>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</si>
  <si>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</si>
  <si>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</si>
  <si>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</si>
  <si>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</si>
  <si>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Grand Forks Region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</si>
  <si>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</si>
  <si>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</si>
  <si>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</si>
  <si>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</si>
  <si>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</si>
  <si>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</si>
  <si>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</si>
  <si>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</si>
  <si>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</si>
  <si>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</si>
  <si>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</si>
  <si>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</si>
  <si>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</si>
  <si>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</si>
  <si>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</si>
  <si>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</si>
  <si>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</si>
  <si>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</si>
  <si>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</si>
  <si>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</si>
  <si>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</si>
  <si>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</si>
  <si>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</si>
  <si>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</si>
  <si>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</si>
  <si>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</si>
  <si>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</si>
  <si>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Regional Variance</t>
  </si>
  <si>
    <t>Regional Variance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</si>
</sst>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-F800]dddd\,\ mmmm\ dd\,\ yyyy"/>
    <numFmt numFmtId="166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Protection="1"/>
    <xf numFmtId="0" fontId="0" fillId="0" borderId="2" xfId="0" applyBorder="1" applyProtection="1"/>
    <xf numFmtId="9" fontId="0" fillId="0" borderId="0" xfId="0" applyNumberFormat="1" applyProtection="1"/>
    <xf numFmtId="44" fontId="0" fillId="0" borderId="0" xfId="2" applyFont="1" applyProtection="1"/>
    <xf numFmtId="164" fontId="0" fillId="0" borderId="0" xfId="0" applyNumberFormat="1" applyProtection="1"/>
    <xf numFmtId="164" fontId="0" fillId="0" borderId="0" xfId="0" quotePrefix="1" applyNumberFormat="1" applyProtection="1"/>
    <xf numFmtId="0" fontId="5" fillId="2" borderId="1" xfId="1" applyFont="1" applyFill="1" applyBorder="1" applyAlignment="1" applyProtection="1">
      <alignment horizontal="left" wrapText="1" indent="1"/>
    </xf>
    <xf numFmtId="0" fontId="0" fillId="0" borderId="0" xfId="0" applyAlignment="1" applyProtection="1">
      <alignment horizontal="left" wrapText="1" indent="1"/>
    </xf>
    <xf numFmtId="0" fontId="3" fillId="0" borderId="0" xfId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wrapText="1"/>
    </xf>
    <xf numFmtId="0" fontId="1" fillId="0" borderId="0" xfId="0" applyFont="1" applyProtection="1"/>
    <xf numFmtId="0" fontId="5" fillId="2" borderId="3" xfId="1" applyFont="1" applyFill="1" applyBorder="1" applyAlignment="1" applyProtection="1">
      <alignment horizontal="left" wrapText="1" indent="1"/>
    </xf>
    <xf numFmtId="0" fontId="5" fillId="2" borderId="2" xfId="1" applyFont="1" applyFill="1" applyBorder="1" applyAlignment="1" applyProtection="1">
      <alignment horizontal="left" wrapText="1" indent="1"/>
    </xf>
    <xf numFmtId="164" fontId="5" fillId="2" borderId="2" xfId="1" applyNumberFormat="1" applyFont="1" applyFill="1" applyBorder="1" applyAlignment="1" applyProtection="1">
      <alignment horizontal="left" wrapText="1" indent="1"/>
    </xf>
    <xf numFmtId="0" fontId="3" fillId="0" borderId="2" xfId="1" applyFont="1" applyFill="1" applyBorder="1" applyAlignment="1" applyProtection="1">
      <alignment wrapText="1"/>
    </xf>
    <xf numFmtId="164" fontId="3" fillId="0" borderId="2" xfId="1" applyNumberFormat="1" applyFont="1" applyFill="1" applyBorder="1" applyAlignment="1" applyProtection="1">
      <alignment wrapText="1"/>
    </xf>
    <xf numFmtId="0" fontId="1" fillId="0" borderId="2" xfId="0" applyFont="1" applyBorder="1" applyProtection="1"/>
    <xf numFmtId="1" fontId="0" fillId="0" borderId="0" xfId="2" applyNumberFormat="1" applyFont="1" applyProtection="1"/>
    <xf numFmtId="1" fontId="5" fillId="2" borderId="2" xfId="2" applyNumberFormat="1" applyFont="1" applyFill="1" applyBorder="1" applyAlignment="1" applyProtection="1">
      <alignment horizontal="left" wrapText="1" indent="1"/>
    </xf>
    <xf numFmtId="0" fontId="0" fillId="0" borderId="2" xfId="0" applyFont="1" applyBorder="1" applyProtection="1"/>
    <xf numFmtId="0" fontId="6" fillId="4" borderId="0" xfId="0" applyFont="1" applyFill="1"/>
    <xf numFmtId="0" fontId="0" fillId="0" borderId="2" xfId="0" applyBorder="1"/>
    <xf numFmtId="44" fontId="0" fillId="0" borderId="2" xfId="2" applyFont="1" applyBorder="1"/>
    <xf numFmtId="1" fontId="0" fillId="0" borderId="2" xfId="0" applyNumberFormat="1" applyBorder="1"/>
    <xf numFmtId="1" fontId="0" fillId="0" borderId="0" xfId="0" applyNumberFormat="1" applyBorder="1"/>
    <xf numFmtId="0" fontId="0" fillId="0" borderId="2" xfId="0" applyFont="1" applyFill="1" applyBorder="1" applyProtection="1"/>
    <xf numFmtId="9" fontId="0" fillId="0" borderId="0" xfId="0" applyNumberFormat="1" applyBorder="1" applyProtection="1"/>
    <xf numFmtId="44" fontId="0" fillId="0" borderId="2" xfId="0" applyNumberFormat="1" applyBorder="1" applyProtection="1"/>
    <xf numFmtId="0" fontId="1" fillId="0" borderId="0" xfId="0" applyFont="1" applyFill="1" applyBorder="1" applyProtection="1"/>
    <xf numFmtId="0" fontId="0" fillId="0" borderId="2" xfId="0" applyFill="1" applyBorder="1" applyProtection="1"/>
    <xf numFmtId="0" fontId="6" fillId="3" borderId="0" xfId="0" applyFont="1" applyFill="1" applyAlignment="1" applyProtection="1"/>
    <xf numFmtId="0" fontId="7" fillId="3" borderId="0" xfId="0" applyFont="1" applyFill="1" applyAlignment="1" applyProtection="1"/>
    <xf numFmtId="0" fontId="8" fillId="3" borderId="0" xfId="0" applyFont="1" applyFill="1" applyProtection="1"/>
    <xf numFmtId="0" fontId="7" fillId="3" borderId="0" xfId="0" applyFont="1" applyFill="1" applyProtection="1"/>
    <xf numFmtId="0" fontId="7" fillId="3" borderId="0" xfId="0" applyFont="1" applyFill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1" fontId="0" fillId="0" borderId="0" xfId="2" applyNumberFormat="1" applyFont="1" applyBorder="1" applyProtection="1"/>
    <xf numFmtId="1" fontId="9" fillId="5" borderId="2" xfId="2" applyNumberFormat="1" applyFont="1" applyFill="1" applyBorder="1" applyProtection="1">
      <protection locked="0"/>
    </xf>
    <xf numFmtId="1" fontId="0" fillId="5" borderId="2" xfId="2" applyNumberFormat="1" applyFont="1" applyFill="1" applyBorder="1" applyProtection="1">
      <protection locked="0"/>
    </xf>
    <xf numFmtId="0" fontId="10" fillId="0" borderId="2" xfId="1" applyFont="1" applyFill="1" applyBorder="1" applyAlignment="1" applyProtection="1">
      <alignment wrapText="1"/>
    </xf>
    <xf numFmtId="165" fontId="0" fillId="0" borderId="0" xfId="0" applyNumberFormat="1"/>
    <xf numFmtId="0" fontId="0" fillId="0" borderId="0" xfId="0" applyAlignment="1">
      <alignment wrapText="1"/>
    </xf>
    <xf numFmtId="0" fontId="7" fillId="3" borderId="0" xfId="0" applyFont="1" applyFill="1"/>
    <xf numFmtId="0" fontId="8" fillId="3" borderId="0" xfId="0" applyFont="1" applyFill="1"/>
    <xf numFmtId="0" fontId="0" fillId="0" borderId="0" xfId="0" applyAlignment="1">
      <alignment horizontal="left"/>
    </xf>
    <xf numFmtId="0" fontId="8" fillId="6" borderId="4" xfId="0" applyFont="1" applyFill="1" applyBorder="1" applyAlignment="1"/>
    <xf numFmtId="0" fontId="11" fillId="9" borderId="7" xfId="0" applyFont="1" applyFill="1" applyBorder="1" applyAlignment="1">
      <alignment vertical="center"/>
    </xf>
    <xf numFmtId="0" fontId="11" fillId="9" borderId="7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vertical="center"/>
    </xf>
    <xf numFmtId="0" fontId="12" fillId="8" borderId="7" xfId="0" quotePrefix="1" applyFont="1" applyFill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166" fontId="0" fillId="0" borderId="7" xfId="0" applyNumberFormat="1" applyBorder="1"/>
    <xf numFmtId="0" fontId="0" fillId="0" borderId="7" xfId="0" applyFont="1" applyBorder="1" applyAlignment="1">
      <alignment vertical="top"/>
    </xf>
    <xf numFmtId="0" fontId="0" fillId="0" borderId="0" xfId="0" applyFont="1" applyFill="1" applyBorder="1" applyProtection="1"/>
    <xf numFmtId="44" fontId="0" fillId="0" borderId="0" xfId="0" applyNumberFormat="1" applyBorder="1" applyProtection="1"/>
    <xf numFmtId="9" fontId="0" fillId="0" borderId="2" xfId="3" applyFont="1" applyBorder="1" applyProtection="1"/>
    <xf numFmtId="0" fontId="0" fillId="0" borderId="2" xfId="0" applyNumberFormat="1" applyBorder="1" applyAlignment="1" applyProtection="1">
      <alignment horizontal="right"/>
    </xf>
    <xf numFmtId="164" fontId="0" fillId="0" borderId="4" xfId="2" applyNumberFormat="1" applyFont="1" applyBorder="1" applyAlignment="1" applyProtection="1">
      <alignment horizontal="right"/>
    </xf>
    <xf numFmtId="44" fontId="0" fillId="0" borderId="6" xfId="2" applyFont="1" applyBorder="1" applyAlignment="1" applyProtection="1">
      <alignment horizontal="right"/>
    </xf>
    <xf numFmtId="44" fontId="0" fillId="0" borderId="5" xfId="2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1" fontId="1" fillId="0" borderId="4" xfId="0" applyNumberFormat="1" applyFont="1" applyBorder="1" applyAlignment="1" applyProtection="1">
      <alignment horizontal="right"/>
    </xf>
    <xf numFmtId="164" fontId="1" fillId="0" borderId="4" xfId="0" applyNumberFormat="1" applyFont="1" applyBorder="1" applyAlignment="1" applyProtection="1">
      <alignment horizontal="right"/>
    </xf>
    <xf numFmtId="164" fontId="1" fillId="0" borderId="6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  <protection locked="0"/>
    </xf>
    <xf numFmtId="0" fontId="8" fillId="8" borderId="4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</cellXfs>
  <cellStyles count="4">
    <cellStyle name="Currency" xfId="2" builtinId="4"/>
    <cellStyle name="Normal" xfId="0" builtinId="0"/>
    <cellStyle name="Normal_Sheet2" xfId="1"/>
    <cellStyle name="Percent" xfId="3" builtinId="5"/>
  </cellStyles>
  <dxfs count="0"/>
  <tableStyles count="0" defaultTableStyle="TableStyleMedium2" defaultPivotStyle="PivotStyleLight16"/>
  <colors>
    <mruColors>
      <color rgb="FFFFFF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94"/>
  <sheetViews>
    <sheetView showGridLines="0" tabSelected="1" zoomScaleNormal="100" workbookViewId="0">
      <selection activeCell="J8" sqref="J8"/>
    </sheetView>
  </sheetViews>
  <sheetFormatPr defaultRowHeight="15" x14ac:dyDescent="0.25"/>
  <cols>
    <col min="1" max="1" width="48" style="3" customWidth="1"/>
    <col min="2" max="2" width="9.5703125" style="7" bestFit="1" customWidth="1"/>
    <col min="3" max="3" width="11.140625" style="3" customWidth="1"/>
    <col min="4" max="4" width="9.85546875" style="3" hidden="1" customWidth="1"/>
    <col min="5" max="5" width="9.140625" style="20"/>
    <col min="6" max="6" width="9.5703125" style="3" hidden="1" customWidth="1"/>
    <col min="7" max="7" width="37.85546875" style="3" hidden="1" customWidth="1"/>
    <col min="8" max="16384" width="9.140625" style="3"/>
  </cols>
  <sheetData>
    <row r="1" spans="1:7" ht="15.75" x14ac:dyDescent="0.25">
      <c r="A1" s="33" t="s">
        <v>77</v>
      </c>
    </row>
    <row r="2" spans="1:7" x14ac:dyDescent="0.25">
      <c r="A2" s="34" t="s">
        <v>78</v>
      </c>
    </row>
    <row r="3" spans="1:7" x14ac:dyDescent="0.25">
      <c r="A3" s="35"/>
    </row>
    <row r="4" spans="1:7" x14ac:dyDescent="0.25">
      <c r="A4" s="37" t="s">
        <v>79</v>
      </c>
      <c r="B4" s="39"/>
      <c r="C4" s="38"/>
      <c r="D4" s="38"/>
      <c r="E4" s="40"/>
    </row>
    <row r="5" spans="1:7" s="10" customFormat="1" ht="60" x14ac:dyDescent="0.25">
      <c r="A5" s="15" t="s">
        <v>69</v>
      </c>
      <c r="B5" s="16" t="s">
        <v>0</v>
      </c>
      <c r="C5" s="15" t="s">
        <v>1</v>
      </c>
      <c r="D5" s="15" t="s">
        <v>107</v>
      </c>
      <c r="E5" s="21" t="s">
        <v>106</v>
      </c>
      <c r="F5" s="14" t="s">
        <v>75</v>
      </c>
      <c r="G5" s="9" t="s">
        <v>74</v>
      </c>
    </row>
    <row r="6" spans="1:7" x14ac:dyDescent="0.25">
      <c r="A6" s="17" t="s">
        <v>2</v>
      </c>
      <c r="B6" s="18">
        <v>15.72</v>
      </c>
      <c r="C6" s="17" t="s">
        <v>3</v>
      </c>
      <c r="D6" s="4" t="s">
        <v>71</v>
      </c>
      <c r="E6" s="41"/>
      <c r="F6" s="7">
        <f t="shared" ref="F6:F23" si="0">ROUND(B6*E6,4)</f>
        <v>0</v>
      </c>
      <c r="G6" s="8">
        <f t="shared" ref="G6" si="1">ROUND(IF(AND($B$94&lt;=3.62,D6="Yes"),(ROUND(B6+(B6*DisabilityFactor),2))*E6,B6*E6),4)</f>
        <v>0</v>
      </c>
    </row>
    <row r="7" spans="1:7" x14ac:dyDescent="0.25">
      <c r="A7" s="17" t="s">
        <v>68</v>
      </c>
      <c r="B7" s="18">
        <v>15.72</v>
      </c>
      <c r="C7" s="17" t="s">
        <v>3</v>
      </c>
      <c r="D7" s="4" t="s">
        <v>71</v>
      </c>
      <c r="E7" s="41"/>
      <c r="F7" s="7">
        <f t="shared" si="0"/>
        <v>0</v>
      </c>
      <c r="G7" s="8">
        <f t="shared" ref="G7:G23" si="2">ROUND(IF(AND($B$94&lt;=3.62,D7="Yes"),(ROUND(B7+(B7*DisabilityFactor),2))*E7,B7*E7),4)</f>
        <v>0</v>
      </c>
    </row>
    <row r="8" spans="1:7" x14ac:dyDescent="0.25">
      <c r="A8" s="17" t="s">
        <v>4</v>
      </c>
      <c r="B8" s="18">
        <v>15.72</v>
      </c>
      <c r="C8" s="17" t="s">
        <v>3</v>
      </c>
      <c r="D8" s="4" t="s">
        <v>71</v>
      </c>
      <c r="E8" s="41"/>
      <c r="F8" s="7">
        <f t="shared" si="0"/>
        <v>0</v>
      </c>
      <c r="G8" s="8">
        <f t="shared" si="2"/>
        <v>0</v>
      </c>
    </row>
    <row r="9" spans="1:7" x14ac:dyDescent="0.25">
      <c r="A9" s="17" t="s">
        <v>5</v>
      </c>
      <c r="B9" s="18">
        <v>15.72</v>
      </c>
      <c r="C9" s="17" t="s">
        <v>3</v>
      </c>
      <c r="D9" s="4" t="s">
        <v>71</v>
      </c>
      <c r="E9" s="41"/>
      <c r="F9" s="7">
        <f t="shared" si="0"/>
        <v>0</v>
      </c>
      <c r="G9" s="8">
        <f t="shared" si="2"/>
        <v>0</v>
      </c>
    </row>
    <row r="10" spans="1:7" x14ac:dyDescent="0.25">
      <c r="A10" s="17" t="s">
        <v>6</v>
      </c>
      <c r="B10" s="18">
        <v>15.72</v>
      </c>
      <c r="C10" s="17" t="s">
        <v>3</v>
      </c>
      <c r="D10" s="4" t="s">
        <v>71</v>
      </c>
      <c r="E10" s="41"/>
      <c r="F10" s="7">
        <f t="shared" si="0"/>
        <v>0</v>
      </c>
      <c r="G10" s="8">
        <f t="shared" si="2"/>
        <v>0</v>
      </c>
    </row>
    <row r="11" spans="1:7" ht="30" x14ac:dyDescent="0.25">
      <c r="A11" s="17" t="s">
        <v>7</v>
      </c>
      <c r="B11" s="18">
        <v>15.72</v>
      </c>
      <c r="C11" s="17" t="s">
        <v>3</v>
      </c>
      <c r="D11" s="4" t="s">
        <v>71</v>
      </c>
      <c r="E11" s="41"/>
      <c r="F11" s="7">
        <f t="shared" si="0"/>
        <v>0</v>
      </c>
      <c r="G11" s="8">
        <f t="shared" si="2"/>
        <v>0</v>
      </c>
    </row>
    <row r="12" spans="1:7" x14ac:dyDescent="0.25">
      <c r="A12" s="17" t="s">
        <v>8</v>
      </c>
      <c r="B12" s="18">
        <v>3.23</v>
      </c>
      <c r="C12" s="17" t="s">
        <v>9</v>
      </c>
      <c r="D12" s="4" t="s">
        <v>72</v>
      </c>
      <c r="E12" s="41"/>
      <c r="F12" s="7">
        <f t="shared" si="0"/>
        <v>0</v>
      </c>
      <c r="G12" s="8">
        <f t="shared" si="2"/>
        <v>0</v>
      </c>
    </row>
    <row r="13" spans="1:7" x14ac:dyDescent="0.25">
      <c r="A13" s="17" t="s">
        <v>10</v>
      </c>
      <c r="B13" s="18">
        <v>4.03</v>
      </c>
      <c r="C13" s="17" t="s">
        <v>9</v>
      </c>
      <c r="D13" s="4" t="s">
        <v>72</v>
      </c>
      <c r="E13" s="41"/>
      <c r="F13" s="7">
        <f t="shared" si="0"/>
        <v>0</v>
      </c>
      <c r="G13" s="8">
        <f t="shared" si="2"/>
        <v>0</v>
      </c>
    </row>
    <row r="14" spans="1:7" x14ac:dyDescent="0.25">
      <c r="A14" s="17" t="s">
        <v>11</v>
      </c>
      <c r="B14" s="18">
        <v>4.03</v>
      </c>
      <c r="C14" s="17" t="s">
        <v>9</v>
      </c>
      <c r="D14" s="4" t="s">
        <v>72</v>
      </c>
      <c r="E14" s="41"/>
      <c r="F14" s="7">
        <f t="shared" si="0"/>
        <v>0</v>
      </c>
      <c r="G14" s="8">
        <f t="shared" si="2"/>
        <v>0</v>
      </c>
    </row>
    <row r="15" spans="1:7" x14ac:dyDescent="0.25">
      <c r="A15" s="17" t="s">
        <v>12</v>
      </c>
      <c r="B15" s="18">
        <v>0.4</v>
      </c>
      <c r="C15" s="17" t="s">
        <v>9</v>
      </c>
      <c r="D15" s="4" t="s">
        <v>72</v>
      </c>
      <c r="E15" s="41"/>
      <c r="F15" s="7">
        <f t="shared" si="0"/>
        <v>0</v>
      </c>
      <c r="G15" s="8">
        <f t="shared" si="2"/>
        <v>0</v>
      </c>
    </row>
    <row r="16" spans="1:7" x14ac:dyDescent="0.25">
      <c r="A16" s="17" t="s">
        <v>13</v>
      </c>
      <c r="B16" s="18">
        <v>15.72</v>
      </c>
      <c r="C16" s="17" t="s">
        <v>3</v>
      </c>
      <c r="D16" s="4" t="s">
        <v>71</v>
      </c>
      <c r="E16" s="41"/>
      <c r="F16" s="7">
        <f t="shared" si="0"/>
        <v>0</v>
      </c>
      <c r="G16" s="8">
        <f t="shared" si="2"/>
        <v>0</v>
      </c>
    </row>
    <row r="17" spans="1:7" x14ac:dyDescent="0.25">
      <c r="A17" s="17" t="s">
        <v>14</v>
      </c>
      <c r="B17" s="18">
        <v>15.72</v>
      </c>
      <c r="C17" s="17" t="s">
        <v>3</v>
      </c>
      <c r="D17" s="4" t="s">
        <v>71</v>
      </c>
      <c r="E17" s="41"/>
      <c r="F17" s="7">
        <f t="shared" si="0"/>
        <v>0</v>
      </c>
      <c r="G17" s="8">
        <f t="shared" si="2"/>
        <v>0</v>
      </c>
    </row>
    <row r="18" spans="1:7" x14ac:dyDescent="0.25">
      <c r="A18" s="17" t="s">
        <v>15</v>
      </c>
      <c r="B18" s="18">
        <v>15.72</v>
      </c>
      <c r="C18" s="17" t="s">
        <v>3</v>
      </c>
      <c r="D18" s="4" t="s">
        <v>71</v>
      </c>
      <c r="E18" s="41"/>
      <c r="F18" s="7">
        <f t="shared" si="0"/>
        <v>0</v>
      </c>
      <c r="G18" s="8">
        <f t="shared" si="2"/>
        <v>0</v>
      </c>
    </row>
    <row r="19" spans="1:7" x14ac:dyDescent="0.25">
      <c r="A19" s="17" t="s">
        <v>16</v>
      </c>
      <c r="B19" s="18">
        <v>15.72</v>
      </c>
      <c r="C19" s="17" t="s">
        <v>3</v>
      </c>
      <c r="D19" s="4" t="s">
        <v>71</v>
      </c>
      <c r="E19" s="41"/>
      <c r="F19" s="7">
        <f t="shared" si="0"/>
        <v>0</v>
      </c>
      <c r="G19" s="8">
        <f t="shared" si="2"/>
        <v>0</v>
      </c>
    </row>
    <row r="20" spans="1:7" x14ac:dyDescent="0.25">
      <c r="A20" s="17" t="s">
        <v>17</v>
      </c>
      <c r="B20" s="18">
        <v>4.49</v>
      </c>
      <c r="C20" s="17" t="s">
        <v>3</v>
      </c>
      <c r="D20" s="4" t="s">
        <v>71</v>
      </c>
      <c r="E20" s="41"/>
      <c r="F20" s="7">
        <f t="shared" si="0"/>
        <v>0</v>
      </c>
      <c r="G20" s="8">
        <f t="shared" si="2"/>
        <v>0</v>
      </c>
    </row>
    <row r="21" spans="1:7" x14ac:dyDescent="0.25">
      <c r="A21" s="17" t="s">
        <v>18</v>
      </c>
      <c r="B21" s="18">
        <v>1.75</v>
      </c>
      <c r="C21" s="17" t="s">
        <v>3</v>
      </c>
      <c r="D21" s="4" t="s">
        <v>71</v>
      </c>
      <c r="E21" s="41"/>
      <c r="F21" s="7">
        <f t="shared" si="0"/>
        <v>0</v>
      </c>
      <c r="G21" s="8">
        <f t="shared" si="2"/>
        <v>0</v>
      </c>
    </row>
    <row r="22" spans="1:7" x14ac:dyDescent="0.25">
      <c r="A22" s="17" t="s">
        <v>19</v>
      </c>
      <c r="B22" s="18">
        <v>0.96</v>
      </c>
      <c r="C22" s="17" t="s">
        <v>3</v>
      </c>
      <c r="D22" s="4" t="s">
        <v>71</v>
      </c>
      <c r="E22" s="41"/>
      <c r="F22" s="7">
        <f t="shared" si="0"/>
        <v>0</v>
      </c>
      <c r="G22" s="8">
        <f t="shared" si="2"/>
        <v>0</v>
      </c>
    </row>
    <row r="23" spans="1:7" x14ac:dyDescent="0.25">
      <c r="A23" s="17" t="s">
        <v>20</v>
      </c>
      <c r="B23" s="18">
        <v>0.52</v>
      </c>
      <c r="C23" s="17" t="s">
        <v>3</v>
      </c>
      <c r="D23" s="4" t="s">
        <v>71</v>
      </c>
      <c r="E23" s="41"/>
      <c r="F23" s="7">
        <f t="shared" si="0"/>
        <v>0</v>
      </c>
      <c r="G23" s="8">
        <f t="shared" si="2"/>
        <v>0</v>
      </c>
    </row>
    <row r="24" spans="1:7" ht="16.5" customHeight="1" x14ac:dyDescent="0.25">
      <c r="A24" s="43" t="s">
        <v>101</v>
      </c>
      <c r="B24" s="68">
        <f>SUM(F6:F23)</f>
        <v>0</v>
      </c>
      <c r="C24" s="65"/>
      <c r="D24" s="65"/>
      <c r="E24" s="66"/>
      <c r="F24" s="7"/>
      <c r="G24" s="8"/>
    </row>
    <row r="25" spans="1:7" x14ac:dyDescent="0.25">
      <c r="A25" s="19" t="s">
        <v>80</v>
      </c>
      <c r="B25" s="64">
        <f>SUM(E6:E23)</f>
        <v>0</v>
      </c>
      <c r="C25" s="65"/>
      <c r="D25" s="65"/>
      <c r="E25" s="66"/>
      <c r="F25" s="7"/>
      <c r="G25" s="8"/>
    </row>
    <row r="26" spans="1:7" x14ac:dyDescent="0.25">
      <c r="A26" s="11"/>
      <c r="B26" s="12"/>
      <c r="C26" s="11"/>
      <c r="F26" s="7"/>
      <c r="G26" s="8"/>
    </row>
    <row r="27" spans="1:7" x14ac:dyDescent="0.25">
      <c r="A27" s="36" t="s">
        <v>82</v>
      </c>
      <c r="B27" s="12"/>
      <c r="C27" s="11"/>
      <c r="F27" s="7"/>
      <c r="G27" s="8"/>
    </row>
    <row r="28" spans="1:7" s="10" customFormat="1" ht="30" x14ac:dyDescent="0.25">
      <c r="A28" s="15" t="s">
        <v>69</v>
      </c>
      <c r="B28" s="16" t="s">
        <v>0</v>
      </c>
      <c r="C28" s="15" t="s">
        <v>1</v>
      </c>
      <c r="D28" s="15" t="s">
        <v>73</v>
      </c>
      <c r="E28" s="21" t="s">
        <v>106</v>
      </c>
      <c r="F28" s="14" t="s">
        <v>75</v>
      </c>
      <c r="G28" s="9" t="s">
        <v>74</v>
      </c>
    </row>
    <row r="29" spans="1:7" x14ac:dyDescent="0.25">
      <c r="A29" s="17" t="s">
        <v>21</v>
      </c>
      <c r="B29" s="18">
        <v>15.72</v>
      </c>
      <c r="C29" s="17" t="s">
        <v>3</v>
      </c>
      <c r="D29" s="4" t="s">
        <v>71</v>
      </c>
      <c r="E29" s="42"/>
      <c r="F29" s="7">
        <f t="shared" ref="F29:F38" si="3">ROUND(B29*E29,4)</f>
        <v>0</v>
      </c>
      <c r="G29" s="8">
        <f t="shared" ref="G29:G38" si="4">ROUND(IF(AND($B$94&lt;=3.62,D29="Yes"),(ROUND(B29+(B29*DisabilityFactor),2))*E29,B29*E29),4)</f>
        <v>0</v>
      </c>
    </row>
    <row r="30" spans="1:7" x14ac:dyDescent="0.25">
      <c r="A30" s="17" t="s">
        <v>22</v>
      </c>
      <c r="B30" s="18">
        <v>7.86</v>
      </c>
      <c r="C30" s="17" t="s">
        <v>3</v>
      </c>
      <c r="D30" s="4" t="s">
        <v>71</v>
      </c>
      <c r="E30" s="42"/>
      <c r="F30" s="7">
        <f t="shared" si="3"/>
        <v>0</v>
      </c>
      <c r="G30" s="8">
        <f t="shared" si="4"/>
        <v>0</v>
      </c>
    </row>
    <row r="31" spans="1:7" x14ac:dyDescent="0.25">
      <c r="A31" s="17" t="s">
        <v>23</v>
      </c>
      <c r="B31" s="18">
        <v>3.93</v>
      </c>
      <c r="C31" s="17" t="s">
        <v>3</v>
      </c>
      <c r="D31" s="4" t="s">
        <v>71</v>
      </c>
      <c r="E31" s="42"/>
      <c r="F31" s="7">
        <f t="shared" si="3"/>
        <v>0</v>
      </c>
      <c r="G31" s="8">
        <f t="shared" si="4"/>
        <v>0</v>
      </c>
    </row>
    <row r="32" spans="1:7" x14ac:dyDescent="0.25">
      <c r="A32" s="17" t="s">
        <v>24</v>
      </c>
      <c r="B32" s="18">
        <v>1.97</v>
      </c>
      <c r="C32" s="17" t="s">
        <v>3</v>
      </c>
      <c r="D32" s="4" t="s">
        <v>71</v>
      </c>
      <c r="E32" s="42"/>
      <c r="F32" s="7">
        <f t="shared" si="3"/>
        <v>0</v>
      </c>
      <c r="G32" s="8">
        <f t="shared" si="4"/>
        <v>0</v>
      </c>
    </row>
    <row r="33" spans="1:7" ht="30" x14ac:dyDescent="0.25">
      <c r="A33" s="17" t="s">
        <v>25</v>
      </c>
      <c r="B33" s="18">
        <v>1.05</v>
      </c>
      <c r="C33" s="17" t="s">
        <v>3</v>
      </c>
      <c r="D33" s="4" t="s">
        <v>71</v>
      </c>
      <c r="E33" s="42"/>
      <c r="F33" s="7">
        <f t="shared" si="3"/>
        <v>0</v>
      </c>
      <c r="G33" s="8">
        <f t="shared" si="4"/>
        <v>0</v>
      </c>
    </row>
    <row r="34" spans="1:7" x14ac:dyDescent="0.25">
      <c r="A34" s="17" t="s">
        <v>26</v>
      </c>
      <c r="B34" s="18">
        <v>0.49</v>
      </c>
      <c r="C34" s="17" t="s">
        <v>27</v>
      </c>
      <c r="D34" s="4" t="s">
        <v>72</v>
      </c>
      <c r="E34" s="42"/>
      <c r="F34" s="7">
        <f t="shared" si="3"/>
        <v>0</v>
      </c>
      <c r="G34" s="8">
        <f t="shared" si="4"/>
        <v>0</v>
      </c>
    </row>
    <row r="35" spans="1:7" ht="30" x14ac:dyDescent="0.25">
      <c r="A35" s="17" t="s">
        <v>28</v>
      </c>
      <c r="B35" s="18">
        <v>0.25</v>
      </c>
      <c r="C35" s="17" t="s">
        <v>27</v>
      </c>
      <c r="D35" s="4" t="s">
        <v>72</v>
      </c>
      <c r="E35" s="42"/>
      <c r="F35" s="7">
        <f t="shared" si="3"/>
        <v>0</v>
      </c>
      <c r="G35" s="8">
        <f t="shared" si="4"/>
        <v>0</v>
      </c>
    </row>
    <row r="36" spans="1:7" ht="30" x14ac:dyDescent="0.25">
      <c r="A36" s="17" t="s">
        <v>29</v>
      </c>
      <c r="B36" s="18">
        <v>0.12</v>
      </c>
      <c r="C36" s="17" t="s">
        <v>27</v>
      </c>
      <c r="D36" s="4" t="s">
        <v>72</v>
      </c>
      <c r="E36" s="42"/>
      <c r="F36" s="7">
        <f t="shared" si="3"/>
        <v>0</v>
      </c>
      <c r="G36" s="8">
        <f t="shared" si="4"/>
        <v>0</v>
      </c>
    </row>
    <row r="37" spans="1:7" ht="30" x14ac:dyDescent="0.25">
      <c r="A37" s="17" t="s">
        <v>30</v>
      </c>
      <c r="B37" s="18">
        <v>7.0000000000000007E-2</v>
      </c>
      <c r="C37" s="17" t="s">
        <v>27</v>
      </c>
      <c r="D37" s="4" t="s">
        <v>72</v>
      </c>
      <c r="E37" s="42"/>
      <c r="F37" s="7">
        <f t="shared" si="3"/>
        <v>0</v>
      </c>
      <c r="G37" s="8">
        <f t="shared" si="4"/>
        <v>0</v>
      </c>
    </row>
    <row r="38" spans="1:7" ht="30" x14ac:dyDescent="0.25">
      <c r="A38" s="17" t="s">
        <v>31</v>
      </c>
      <c r="B38" s="18">
        <v>0.04</v>
      </c>
      <c r="C38" s="17" t="s">
        <v>27</v>
      </c>
      <c r="D38" s="4" t="s">
        <v>72</v>
      </c>
      <c r="E38" s="42"/>
      <c r="F38" s="7">
        <f t="shared" si="3"/>
        <v>0</v>
      </c>
      <c r="G38" s="8">
        <f t="shared" si="4"/>
        <v>0</v>
      </c>
    </row>
    <row r="39" spans="1:7" x14ac:dyDescent="0.25">
      <c r="A39" s="19" t="s">
        <v>102</v>
      </c>
      <c r="B39" s="68">
        <f>SUM(F29:F38)</f>
        <v>0</v>
      </c>
      <c r="C39" s="65"/>
      <c r="D39" s="65"/>
      <c r="E39" s="66"/>
      <c r="F39" s="7"/>
      <c r="G39" s="8"/>
    </row>
    <row r="40" spans="1:7" x14ac:dyDescent="0.25">
      <c r="A40" s="19" t="s">
        <v>81</v>
      </c>
      <c r="B40" s="64">
        <f>SUM(E29:E38)</f>
        <v>0</v>
      </c>
      <c r="C40" s="65"/>
      <c r="D40" s="65"/>
      <c r="E40" s="66"/>
      <c r="F40" s="7"/>
      <c r="G40" s="8"/>
    </row>
    <row r="41" spans="1:7" x14ac:dyDescent="0.25">
      <c r="A41" s="11"/>
      <c r="B41" s="12"/>
      <c r="C41" s="11"/>
      <c r="F41" s="7"/>
      <c r="G41" s="8"/>
    </row>
    <row r="42" spans="1:7" x14ac:dyDescent="0.25">
      <c r="A42" s="36" t="s">
        <v>83</v>
      </c>
      <c r="B42" s="12"/>
      <c r="C42" s="11"/>
      <c r="F42" s="7"/>
      <c r="G42" s="8"/>
    </row>
    <row r="43" spans="1:7" s="10" customFormat="1" ht="30" x14ac:dyDescent="0.25">
      <c r="A43" s="15" t="s">
        <v>69</v>
      </c>
      <c r="B43" s="16" t="s">
        <v>0</v>
      </c>
      <c r="C43" s="15" t="s">
        <v>1</v>
      </c>
      <c r="D43" s="15" t="s">
        <v>73</v>
      </c>
      <c r="E43" s="21" t="s">
        <v>106</v>
      </c>
      <c r="F43" s="14" t="s">
        <v>75</v>
      </c>
      <c r="G43" s="9" t="s">
        <v>74</v>
      </c>
    </row>
    <row r="44" spans="1:7" x14ac:dyDescent="0.25">
      <c r="A44" s="17" t="s">
        <v>32</v>
      </c>
      <c r="B44" s="18">
        <v>21.489899999999999</v>
      </c>
      <c r="C44" s="17" t="s">
        <v>3</v>
      </c>
      <c r="D44" s="4" t="s">
        <v>71</v>
      </c>
      <c r="E44" s="42"/>
      <c r="F44" s="7">
        <f t="shared" ref="F44:F52" si="5">ROUND(B44*E44,4)</f>
        <v>0</v>
      </c>
      <c r="G44" s="8">
        <f t="shared" ref="G44:G52" si="6">ROUND(IF(AND($B$94&lt;=3.62,D44="Yes"),(ROUND(B44+(B44*DisabilityFactor),2))*E44,B44*E44),4)</f>
        <v>0</v>
      </c>
    </row>
    <row r="45" spans="1:7" x14ac:dyDescent="0.25">
      <c r="A45" s="17" t="s">
        <v>33</v>
      </c>
      <c r="B45" s="18">
        <v>21.489899999999999</v>
      </c>
      <c r="C45" s="17" t="s">
        <v>3</v>
      </c>
      <c r="D45" s="4" t="s">
        <v>71</v>
      </c>
      <c r="E45" s="42"/>
      <c r="F45" s="7">
        <f t="shared" si="5"/>
        <v>0</v>
      </c>
      <c r="G45" s="8">
        <f t="shared" si="6"/>
        <v>0</v>
      </c>
    </row>
    <row r="46" spans="1:7" x14ac:dyDescent="0.25">
      <c r="A46" s="17" t="s">
        <v>34</v>
      </c>
      <c r="B46" s="18">
        <v>21.489899999999999</v>
      </c>
      <c r="C46" s="17" t="s">
        <v>3</v>
      </c>
      <c r="D46" s="4" t="s">
        <v>71</v>
      </c>
      <c r="E46" s="42"/>
      <c r="F46" s="7">
        <f t="shared" si="5"/>
        <v>0</v>
      </c>
      <c r="G46" s="8">
        <f t="shared" si="6"/>
        <v>0</v>
      </c>
    </row>
    <row r="47" spans="1:7" x14ac:dyDescent="0.25">
      <c r="A47" s="17" t="s">
        <v>35</v>
      </c>
      <c r="B47" s="18">
        <v>24.53</v>
      </c>
      <c r="C47" s="17" t="s">
        <v>3</v>
      </c>
      <c r="D47" s="4" t="s">
        <v>71</v>
      </c>
      <c r="E47" s="42"/>
      <c r="F47" s="7">
        <f t="shared" si="5"/>
        <v>0</v>
      </c>
      <c r="G47" s="8">
        <f t="shared" si="6"/>
        <v>0</v>
      </c>
    </row>
    <row r="48" spans="1:7" x14ac:dyDescent="0.25">
      <c r="A48" s="17" t="s">
        <v>36</v>
      </c>
      <c r="B48" s="18">
        <v>24.53</v>
      </c>
      <c r="C48" s="17" t="s">
        <v>3</v>
      </c>
      <c r="D48" s="4" t="s">
        <v>71</v>
      </c>
      <c r="E48" s="42"/>
      <c r="F48" s="7">
        <f t="shared" si="5"/>
        <v>0</v>
      </c>
      <c r="G48" s="8">
        <f t="shared" si="6"/>
        <v>0</v>
      </c>
    </row>
    <row r="49" spans="1:7" x14ac:dyDescent="0.25">
      <c r="A49" s="17" t="s">
        <v>37</v>
      </c>
      <c r="B49" s="18">
        <v>24.53</v>
      </c>
      <c r="C49" s="17" t="s">
        <v>3</v>
      </c>
      <c r="D49" s="4" t="s">
        <v>71</v>
      </c>
      <c r="E49" s="42"/>
      <c r="F49" s="7">
        <f t="shared" si="5"/>
        <v>0</v>
      </c>
      <c r="G49" s="8">
        <f t="shared" si="6"/>
        <v>0</v>
      </c>
    </row>
    <row r="50" spans="1:7" x14ac:dyDescent="0.25">
      <c r="A50" s="17" t="s">
        <v>38</v>
      </c>
      <c r="B50" s="18">
        <v>21.489899999999999</v>
      </c>
      <c r="C50" s="17" t="s">
        <v>3</v>
      </c>
      <c r="D50" s="4" t="s">
        <v>71</v>
      </c>
      <c r="E50" s="42"/>
      <c r="F50" s="7">
        <f t="shared" si="5"/>
        <v>0</v>
      </c>
      <c r="G50" s="8">
        <f t="shared" si="6"/>
        <v>0</v>
      </c>
    </row>
    <row r="51" spans="1:7" x14ac:dyDescent="0.25">
      <c r="A51" s="17" t="s">
        <v>39</v>
      </c>
      <c r="B51" s="18">
        <v>21.489899999999999</v>
      </c>
      <c r="C51" s="17" t="s">
        <v>3</v>
      </c>
      <c r="D51" s="4" t="s">
        <v>71</v>
      </c>
      <c r="E51" s="42"/>
      <c r="F51" s="7">
        <f t="shared" si="5"/>
        <v>0</v>
      </c>
      <c r="G51" s="8">
        <f t="shared" si="6"/>
        <v>0</v>
      </c>
    </row>
    <row r="52" spans="1:7" x14ac:dyDescent="0.25">
      <c r="A52" s="17" t="s">
        <v>40</v>
      </c>
      <c r="B52" s="18">
        <v>24.53</v>
      </c>
      <c r="C52" s="17" t="s">
        <v>3</v>
      </c>
      <c r="D52" s="4" t="s">
        <v>71</v>
      </c>
      <c r="E52" s="42"/>
      <c r="F52" s="7">
        <f t="shared" si="5"/>
        <v>0</v>
      </c>
      <c r="G52" s="8">
        <f t="shared" si="6"/>
        <v>0</v>
      </c>
    </row>
    <row r="53" spans="1:7" x14ac:dyDescent="0.25">
      <c r="A53" s="19" t="s">
        <v>103</v>
      </c>
      <c r="B53" s="68">
        <f>SUM(F44:F52)</f>
        <v>0</v>
      </c>
      <c r="C53" s="65"/>
      <c r="D53" s="65"/>
      <c r="E53" s="66"/>
      <c r="F53" s="7"/>
      <c r="G53" s="8"/>
    </row>
    <row r="54" spans="1:7" x14ac:dyDescent="0.25">
      <c r="A54" s="19" t="s">
        <v>84</v>
      </c>
      <c r="B54" s="64">
        <f>SUM(E44:E52)</f>
        <v>0</v>
      </c>
      <c r="C54" s="65"/>
      <c r="D54" s="65"/>
      <c r="E54" s="66"/>
      <c r="F54" s="7"/>
      <c r="G54" s="8"/>
    </row>
    <row r="55" spans="1:7" x14ac:dyDescent="0.25">
      <c r="A55" s="11"/>
      <c r="B55" s="12"/>
      <c r="C55" s="11"/>
      <c r="F55" s="7"/>
      <c r="G55" s="8"/>
    </row>
    <row r="56" spans="1:7" x14ac:dyDescent="0.25">
      <c r="A56" s="36" t="s">
        <v>85</v>
      </c>
      <c r="B56" s="12"/>
      <c r="C56" s="11"/>
      <c r="F56" s="7"/>
      <c r="G56" s="8"/>
    </row>
    <row r="57" spans="1:7" s="10" customFormat="1" ht="30" x14ac:dyDescent="0.25">
      <c r="A57" s="15" t="s">
        <v>69</v>
      </c>
      <c r="B57" s="16" t="s">
        <v>0</v>
      </c>
      <c r="C57" s="15" t="s">
        <v>1</v>
      </c>
      <c r="D57" s="15" t="s">
        <v>73</v>
      </c>
      <c r="E57" s="21" t="s">
        <v>106</v>
      </c>
      <c r="F57" s="14" t="s">
        <v>75</v>
      </c>
      <c r="G57" s="9" t="s">
        <v>74</v>
      </c>
    </row>
    <row r="58" spans="1:7" ht="30" x14ac:dyDescent="0.25">
      <c r="A58" s="17" t="s">
        <v>41</v>
      </c>
      <c r="B58" s="18">
        <v>24.53</v>
      </c>
      <c r="C58" s="17" t="s">
        <v>3</v>
      </c>
      <c r="D58" s="4" t="s">
        <v>71</v>
      </c>
      <c r="E58" s="42"/>
      <c r="F58" s="7">
        <f>ROUND(B58*E58,4)</f>
        <v>0</v>
      </c>
      <c r="G58" s="8">
        <f t="shared" ref="G58:G71" si="7">ROUND(IF(AND($B$94&lt;=3.62,D58="Yes"),(ROUND(B58+(B58*DisabilityFactor),2))*E58,B58*E58),4)</f>
        <v>0</v>
      </c>
    </row>
    <row r="59" spans="1:7" x14ac:dyDescent="0.25">
      <c r="A59" s="17" t="s">
        <v>42</v>
      </c>
      <c r="B59" s="18">
        <v>21.489899999999999</v>
      </c>
      <c r="C59" s="17" t="s">
        <v>3</v>
      </c>
      <c r="D59" s="4" t="s">
        <v>71</v>
      </c>
      <c r="E59" s="42"/>
      <c r="F59" s="7">
        <f t="shared" ref="F59:F71" si="8">ROUND(B59*E59,4)</f>
        <v>0</v>
      </c>
      <c r="G59" s="8">
        <f t="shared" si="7"/>
        <v>0</v>
      </c>
    </row>
    <row r="60" spans="1:7" x14ac:dyDescent="0.25">
      <c r="A60" s="17" t="s">
        <v>43</v>
      </c>
      <c r="B60" s="18">
        <v>24.53</v>
      </c>
      <c r="C60" s="17" t="s">
        <v>3</v>
      </c>
      <c r="D60" s="4" t="s">
        <v>71</v>
      </c>
      <c r="E60" s="42"/>
      <c r="F60" s="7">
        <f t="shared" si="8"/>
        <v>0</v>
      </c>
      <c r="G60" s="8">
        <f t="shared" si="7"/>
        <v>0</v>
      </c>
    </row>
    <row r="61" spans="1:7" x14ac:dyDescent="0.25">
      <c r="A61" s="17" t="s">
        <v>44</v>
      </c>
      <c r="B61" s="18">
        <v>24.53</v>
      </c>
      <c r="C61" s="17" t="s">
        <v>3</v>
      </c>
      <c r="D61" s="4" t="s">
        <v>71</v>
      </c>
      <c r="E61" s="42"/>
      <c r="F61" s="7">
        <f t="shared" si="8"/>
        <v>0</v>
      </c>
      <c r="G61" s="8">
        <f t="shared" si="7"/>
        <v>0</v>
      </c>
    </row>
    <row r="62" spans="1:7" x14ac:dyDescent="0.25">
      <c r="A62" s="17" t="s">
        <v>45</v>
      </c>
      <c r="B62" s="18">
        <v>24.53</v>
      </c>
      <c r="C62" s="17" t="s">
        <v>3</v>
      </c>
      <c r="D62" s="4" t="s">
        <v>71</v>
      </c>
      <c r="E62" s="42"/>
      <c r="F62" s="7">
        <f t="shared" si="8"/>
        <v>0</v>
      </c>
      <c r="G62" s="8">
        <f t="shared" si="7"/>
        <v>0</v>
      </c>
    </row>
    <row r="63" spans="1:7" x14ac:dyDescent="0.25">
      <c r="A63" s="17" t="s">
        <v>46</v>
      </c>
      <c r="B63" s="18">
        <v>24.53</v>
      </c>
      <c r="C63" s="17" t="s">
        <v>3</v>
      </c>
      <c r="D63" s="4" t="s">
        <v>71</v>
      </c>
      <c r="E63" s="42"/>
      <c r="F63" s="7">
        <f t="shared" si="8"/>
        <v>0</v>
      </c>
      <c r="G63" s="8">
        <f t="shared" si="7"/>
        <v>0</v>
      </c>
    </row>
    <row r="64" spans="1:7" x14ac:dyDescent="0.25">
      <c r="A64" s="17" t="s">
        <v>47</v>
      </c>
      <c r="B64" s="18">
        <v>24.53</v>
      </c>
      <c r="C64" s="17" t="s">
        <v>3</v>
      </c>
      <c r="D64" s="4" t="s">
        <v>71</v>
      </c>
      <c r="E64" s="42"/>
      <c r="F64" s="7">
        <f t="shared" si="8"/>
        <v>0</v>
      </c>
      <c r="G64" s="8">
        <f t="shared" si="7"/>
        <v>0</v>
      </c>
    </row>
    <row r="65" spans="1:7" x14ac:dyDescent="0.25">
      <c r="A65" s="17" t="s">
        <v>48</v>
      </c>
      <c r="B65" s="18">
        <v>24.53</v>
      </c>
      <c r="C65" s="17" t="s">
        <v>3</v>
      </c>
      <c r="D65" s="4" t="s">
        <v>71</v>
      </c>
      <c r="E65" s="42"/>
      <c r="F65" s="7">
        <f>ROUND(B65*E65,4)</f>
        <v>0</v>
      </c>
      <c r="G65" s="8">
        <f t="shared" si="7"/>
        <v>0</v>
      </c>
    </row>
    <row r="66" spans="1:7" x14ac:dyDescent="0.25">
      <c r="A66" s="17" t="s">
        <v>49</v>
      </c>
      <c r="B66" s="18">
        <v>24.53</v>
      </c>
      <c r="C66" s="17" t="s">
        <v>3</v>
      </c>
      <c r="D66" s="4" t="s">
        <v>71</v>
      </c>
      <c r="E66" s="42"/>
      <c r="F66" s="7">
        <f t="shared" si="8"/>
        <v>0</v>
      </c>
      <c r="G66" s="8">
        <f t="shared" si="7"/>
        <v>0</v>
      </c>
    </row>
    <row r="67" spans="1:7" x14ac:dyDescent="0.25">
      <c r="A67" s="17" t="s">
        <v>50</v>
      </c>
      <c r="B67" s="18">
        <v>24.53</v>
      </c>
      <c r="C67" s="17" t="s">
        <v>3</v>
      </c>
      <c r="D67" s="4" t="s">
        <v>71</v>
      </c>
      <c r="E67" s="42"/>
      <c r="F67" s="7">
        <f t="shared" si="8"/>
        <v>0</v>
      </c>
      <c r="G67" s="8">
        <f t="shared" si="7"/>
        <v>0</v>
      </c>
    </row>
    <row r="68" spans="1:7" x14ac:dyDescent="0.25">
      <c r="A68" s="17" t="s">
        <v>51</v>
      </c>
      <c r="B68" s="18">
        <v>24.53</v>
      </c>
      <c r="C68" s="17" t="s">
        <v>3</v>
      </c>
      <c r="D68" s="4" t="s">
        <v>71</v>
      </c>
      <c r="E68" s="42"/>
      <c r="F68" s="7">
        <f t="shared" si="8"/>
        <v>0</v>
      </c>
      <c r="G68" s="8">
        <f t="shared" si="7"/>
        <v>0</v>
      </c>
    </row>
    <row r="69" spans="1:7" x14ac:dyDescent="0.25">
      <c r="A69" s="17" t="s">
        <v>52</v>
      </c>
      <c r="B69" s="18">
        <v>29.65</v>
      </c>
      <c r="C69" s="17" t="s">
        <v>3</v>
      </c>
      <c r="D69" s="4" t="s">
        <v>71</v>
      </c>
      <c r="E69" s="42"/>
      <c r="F69" s="7">
        <f t="shared" si="8"/>
        <v>0</v>
      </c>
      <c r="G69" s="8">
        <f t="shared" si="7"/>
        <v>0</v>
      </c>
    </row>
    <row r="70" spans="1:7" x14ac:dyDescent="0.25">
      <c r="A70" s="17" t="s">
        <v>53</v>
      </c>
      <c r="B70" s="18">
        <v>29.65</v>
      </c>
      <c r="C70" s="17" t="s">
        <v>3</v>
      </c>
      <c r="D70" s="4" t="s">
        <v>71</v>
      </c>
      <c r="E70" s="42"/>
      <c r="F70" s="7">
        <f t="shared" si="8"/>
        <v>0</v>
      </c>
      <c r="G70" s="8">
        <f t="shared" si="7"/>
        <v>0</v>
      </c>
    </row>
    <row r="71" spans="1:7" x14ac:dyDescent="0.25">
      <c r="A71" s="17" t="s">
        <v>54</v>
      </c>
      <c r="B71" s="18">
        <v>27.08</v>
      </c>
      <c r="C71" s="17" t="s">
        <v>55</v>
      </c>
      <c r="D71" s="4" t="s">
        <v>72</v>
      </c>
      <c r="E71" s="42"/>
      <c r="F71" s="7">
        <f t="shared" si="8"/>
        <v>0</v>
      </c>
      <c r="G71" s="8">
        <f t="shared" si="7"/>
        <v>0</v>
      </c>
    </row>
    <row r="72" spans="1:7" x14ac:dyDescent="0.25">
      <c r="A72" s="19" t="s">
        <v>104</v>
      </c>
      <c r="B72" s="68">
        <f>SUM(F58:F71)</f>
        <v>0</v>
      </c>
      <c r="C72" s="69"/>
      <c r="D72" s="69"/>
      <c r="E72" s="70"/>
      <c r="F72" s="7"/>
      <c r="G72" s="8"/>
    </row>
    <row r="73" spans="1:7" x14ac:dyDescent="0.25">
      <c r="A73" s="19" t="s">
        <v>86</v>
      </c>
      <c r="B73" s="67">
        <f>SUM(E58:E71)</f>
        <v>0</v>
      </c>
      <c r="C73" s="65"/>
      <c r="D73" s="65"/>
      <c r="E73" s="66"/>
      <c r="F73" s="7"/>
      <c r="G73" s="8"/>
    </row>
    <row r="74" spans="1:7" x14ac:dyDescent="0.25">
      <c r="A74" s="11"/>
      <c r="B74" s="12"/>
      <c r="C74" s="11"/>
      <c r="F74" s="7"/>
      <c r="G74" s="8"/>
    </row>
    <row r="75" spans="1:7" x14ac:dyDescent="0.25">
      <c r="A75" s="36" t="s">
        <v>88</v>
      </c>
      <c r="B75" s="12"/>
      <c r="C75" s="11"/>
      <c r="F75" s="7"/>
      <c r="G75" s="8"/>
    </row>
    <row r="76" spans="1:7" s="10" customFormat="1" ht="30" x14ac:dyDescent="0.25">
      <c r="A76" s="15" t="s">
        <v>69</v>
      </c>
      <c r="B76" s="16" t="s">
        <v>0</v>
      </c>
      <c r="C76" s="15" t="s">
        <v>1</v>
      </c>
      <c r="D76" s="15" t="s">
        <v>73</v>
      </c>
      <c r="E76" s="21" t="s">
        <v>106</v>
      </c>
      <c r="F76" s="14" t="s">
        <v>75</v>
      </c>
      <c r="G76" s="9" t="s">
        <v>74</v>
      </c>
    </row>
    <row r="77" spans="1:7" x14ac:dyDescent="0.25">
      <c r="A77" s="17" t="s">
        <v>56</v>
      </c>
      <c r="B77" s="18">
        <v>21.489899999999999</v>
      </c>
      <c r="C77" s="17" t="s">
        <v>3</v>
      </c>
      <c r="D77" s="4" t="s">
        <v>71</v>
      </c>
      <c r="E77" s="42"/>
      <c r="F77" s="7">
        <f t="shared" ref="F77:F88" si="9">ROUND(B77*E77,4)</f>
        <v>0</v>
      </c>
      <c r="G77" s="8">
        <f t="shared" ref="G77:G88" si="10">ROUND(IF(AND($B$94&lt;=3.62,D77="Yes"),(ROUND(B77+(B77*DisabilityFactor),2))*E77,B77*E77),4)</f>
        <v>0</v>
      </c>
    </row>
    <row r="78" spans="1:7" x14ac:dyDescent="0.25">
      <c r="A78" s="17" t="s">
        <v>57</v>
      </c>
      <c r="B78" s="18">
        <v>21.489899999999999</v>
      </c>
      <c r="C78" s="17" t="s">
        <v>3</v>
      </c>
      <c r="D78" s="4" t="s">
        <v>71</v>
      </c>
      <c r="E78" s="42"/>
      <c r="F78" s="7">
        <f t="shared" si="9"/>
        <v>0</v>
      </c>
      <c r="G78" s="8">
        <f t="shared" si="10"/>
        <v>0</v>
      </c>
    </row>
    <row r="79" spans="1:7" x14ac:dyDescent="0.25">
      <c r="A79" s="17" t="s">
        <v>58</v>
      </c>
      <c r="B79" s="18">
        <v>21.489899999999999</v>
      </c>
      <c r="C79" s="17" t="s">
        <v>3</v>
      </c>
      <c r="D79" s="4" t="s">
        <v>71</v>
      </c>
      <c r="E79" s="42"/>
      <c r="F79" s="7">
        <f t="shared" si="9"/>
        <v>0</v>
      </c>
      <c r="G79" s="8">
        <f t="shared" si="10"/>
        <v>0</v>
      </c>
    </row>
    <row r="80" spans="1:7" x14ac:dyDescent="0.25">
      <c r="A80" s="17" t="s">
        <v>59</v>
      </c>
      <c r="B80" s="18">
        <v>21.489899999999999</v>
      </c>
      <c r="C80" s="17" t="s">
        <v>3</v>
      </c>
      <c r="D80" s="4" t="s">
        <v>71</v>
      </c>
      <c r="E80" s="42"/>
      <c r="F80" s="7">
        <f t="shared" si="9"/>
        <v>0</v>
      </c>
      <c r="G80" s="8">
        <f t="shared" si="10"/>
        <v>0</v>
      </c>
    </row>
    <row r="81" spans="1:7" x14ac:dyDescent="0.25">
      <c r="A81" s="17" t="s">
        <v>60</v>
      </c>
      <c r="B81" s="18">
        <v>21.489899999999999</v>
      </c>
      <c r="C81" s="17" t="s">
        <v>3</v>
      </c>
      <c r="D81" s="4" t="s">
        <v>71</v>
      </c>
      <c r="E81" s="42"/>
      <c r="F81" s="7">
        <f t="shared" si="9"/>
        <v>0</v>
      </c>
      <c r="G81" s="8">
        <f t="shared" si="10"/>
        <v>0</v>
      </c>
    </row>
    <row r="82" spans="1:7" x14ac:dyDescent="0.25">
      <c r="A82" s="17" t="s">
        <v>61</v>
      </c>
      <c r="B82" s="18">
        <v>21.489899999999999</v>
      </c>
      <c r="C82" s="17" t="s">
        <v>3</v>
      </c>
      <c r="D82" s="4" t="s">
        <v>71</v>
      </c>
      <c r="E82" s="42"/>
      <c r="F82" s="7">
        <f t="shared" si="9"/>
        <v>0</v>
      </c>
      <c r="G82" s="8">
        <f t="shared" si="10"/>
        <v>0</v>
      </c>
    </row>
    <row r="83" spans="1:7" x14ac:dyDescent="0.25">
      <c r="A83" s="17" t="s">
        <v>62</v>
      </c>
      <c r="B83" s="18">
        <v>21.489899999999999</v>
      </c>
      <c r="C83" s="17" t="s">
        <v>3</v>
      </c>
      <c r="D83" s="4" t="s">
        <v>71</v>
      </c>
      <c r="E83" s="42"/>
      <c r="F83" s="7">
        <f t="shared" si="9"/>
        <v>0</v>
      </c>
      <c r="G83" s="8">
        <f t="shared" si="10"/>
        <v>0</v>
      </c>
    </row>
    <row r="84" spans="1:7" x14ac:dyDescent="0.25">
      <c r="A84" s="17" t="s">
        <v>63</v>
      </c>
      <c r="B84" s="18">
        <v>21.489899999999999</v>
      </c>
      <c r="C84" s="17" t="s">
        <v>3</v>
      </c>
      <c r="D84" s="4" t="s">
        <v>71</v>
      </c>
      <c r="E84" s="42"/>
      <c r="F84" s="7">
        <f t="shared" si="9"/>
        <v>0</v>
      </c>
      <c r="G84" s="8">
        <f t="shared" si="10"/>
        <v>0</v>
      </c>
    </row>
    <row r="85" spans="1:7" x14ac:dyDescent="0.25">
      <c r="A85" s="17" t="s">
        <v>64</v>
      </c>
      <c r="B85" s="18">
        <v>21.489899999999999</v>
      </c>
      <c r="C85" s="17" t="s">
        <v>3</v>
      </c>
      <c r="D85" s="4" t="s">
        <v>71</v>
      </c>
      <c r="E85" s="42"/>
      <c r="F85" s="7">
        <f t="shared" si="9"/>
        <v>0</v>
      </c>
      <c r="G85" s="8">
        <f t="shared" si="10"/>
        <v>0</v>
      </c>
    </row>
    <row r="86" spans="1:7" x14ac:dyDescent="0.25">
      <c r="A86" s="17" t="s">
        <v>65</v>
      </c>
      <c r="B86" s="18">
        <v>21.489899999999999</v>
      </c>
      <c r="C86" s="17" t="s">
        <v>70</v>
      </c>
      <c r="D86" s="4" t="s">
        <v>72</v>
      </c>
      <c r="E86" s="42"/>
      <c r="F86" s="7">
        <f t="shared" si="9"/>
        <v>0</v>
      </c>
      <c r="G86" s="8">
        <f t="shared" si="10"/>
        <v>0</v>
      </c>
    </row>
    <row r="87" spans="1:7" x14ac:dyDescent="0.25">
      <c r="A87" s="17" t="s">
        <v>66</v>
      </c>
      <c r="B87" s="18">
        <v>21.489899999999999</v>
      </c>
      <c r="C87" s="17" t="s">
        <v>70</v>
      </c>
      <c r="D87" s="4" t="s">
        <v>72</v>
      </c>
      <c r="E87" s="42"/>
      <c r="F87" s="7">
        <f t="shared" si="9"/>
        <v>0</v>
      </c>
      <c r="G87" s="8">
        <f t="shared" si="10"/>
        <v>0</v>
      </c>
    </row>
    <row r="88" spans="1:7" x14ac:dyDescent="0.25">
      <c r="A88" s="17" t="s">
        <v>67</v>
      </c>
      <c r="B88" s="18">
        <v>21.489899999999999</v>
      </c>
      <c r="C88" s="17" t="s">
        <v>70</v>
      </c>
      <c r="D88" s="4" t="s">
        <v>72</v>
      </c>
      <c r="E88" s="42"/>
      <c r="F88" s="7">
        <f t="shared" si="9"/>
        <v>0</v>
      </c>
      <c r="G88" s="8">
        <f t="shared" si="10"/>
        <v>0</v>
      </c>
    </row>
    <row r="89" spans="1:7" x14ac:dyDescent="0.25">
      <c r="A89" s="19" t="s">
        <v>105</v>
      </c>
      <c r="B89" s="68">
        <f>SUM(F77:F88)</f>
        <v>0</v>
      </c>
      <c r="C89" s="69"/>
      <c r="D89" s="69"/>
      <c r="E89" s="70"/>
      <c r="F89" s="7"/>
      <c r="G89" s="7"/>
    </row>
    <row r="90" spans="1:7" x14ac:dyDescent="0.25">
      <c r="A90" s="19" t="s">
        <v>87</v>
      </c>
      <c r="B90" s="67">
        <f>SUM(E77:E88)</f>
        <v>0</v>
      </c>
      <c r="C90" s="65"/>
      <c r="D90" s="65"/>
      <c r="E90" s="66"/>
      <c r="F90" s="7">
        <f t="shared" ref="F90" si="11">SUM(F6:F88)</f>
        <v>0</v>
      </c>
      <c r="G90" s="7">
        <f t="shared" ref="G90" si="12">SUM(G6:G88)</f>
        <v>0</v>
      </c>
    </row>
    <row r="91" spans="1:7" x14ac:dyDescent="0.25">
      <c r="A91" s="11"/>
      <c r="B91" s="12"/>
      <c r="C91" s="11"/>
      <c r="F91" s="7"/>
      <c r="G91" s="8"/>
    </row>
    <row r="92" spans="1:7" x14ac:dyDescent="0.25">
      <c r="A92" s="13" t="s">
        <v>99</v>
      </c>
      <c r="B92" s="12"/>
      <c r="C92" s="11"/>
      <c r="F92" s="7"/>
      <c r="G92" s="8"/>
    </row>
    <row r="93" spans="1:7" x14ac:dyDescent="0.25">
      <c r="A93" s="22" t="s">
        <v>89</v>
      </c>
      <c r="B93" s="61">
        <f>F90</f>
        <v>0</v>
      </c>
      <c r="C93" s="62"/>
      <c r="D93" s="62"/>
      <c r="E93" s="63"/>
      <c r="F93" s="7"/>
      <c r="G93" s="8"/>
    </row>
    <row r="94" spans="1:7" x14ac:dyDescent="0.25">
      <c r="A94" s="28" t="s">
        <v>91</v>
      </c>
      <c r="B94" s="60">
        <f>SUMIF(D6:D88,"=Yes",E6:E88)</f>
        <v>0</v>
      </c>
      <c r="C94" s="60"/>
      <c r="D94" s="60"/>
      <c r="E94" s="60"/>
    </row>
  </sheetData>
  <sheetProtection password="D3F7" sheet="1" objects="1" scenarios="1"/>
  <mergeCells count="12">
    <mergeCell ref="B24:E24"/>
    <mergeCell ref="B39:E39"/>
    <mergeCell ref="B53:E53"/>
    <mergeCell ref="B72:E72"/>
    <mergeCell ref="B89:E89"/>
    <mergeCell ref="B94:E94"/>
    <mergeCell ref="B93:E93"/>
    <mergeCell ref="B25:E25"/>
    <mergeCell ref="B40:E40"/>
    <mergeCell ref="B54:E54"/>
    <mergeCell ref="B73:E73"/>
    <mergeCell ref="B90:E90"/>
  </mergeCells>
  <dataValidations xWindow="618" yWindow="634" count="16">
    <dataValidation allowBlank="1" showInputMessage="1" showErrorMessage="1" prompt="Enter number of units for sub service" sqref="E5 E28 E43 E57 E76"/>
    <dataValidation allowBlank="1" showInputMessage="1" showErrorMessage="1" prompt="Straight Rate formula equals Rate times # of Units" sqref="F5 F28 F43 F57 F76"/>
    <dataValidation allowBlank="1" showInputMessage="1" showErrorMessage="1" prompt="If Total Applicable Units is &lt; 110 and &quot;Include in 110?&quot; is Yes, Rate Calculation is (Rate + (Rate times Disability Factor)) times Number of Units.  If Total Applicable Units is = to or &gt; 110 and/or &quot;Include in 110?&quot; is No, Rate Calcuation= Straight Rate" sqref="G5 G28 G43 G57 G76"/>
    <dataValidation allowBlank="1" showInputMessage="1" showErrorMessage="1" prompt="Use CTRL plus arrow keys to move to edge of each table.  Use TAB to move to data entry fields" sqref="A1"/>
    <dataValidation allowBlank="1" showInputMessage="1" showErrorMessage="1" prompt="Total Meals, Home Management, Socializtion Rate formula is SUM of all Meals, Home Management Socialization services Rate times # Units" sqref="B24:E24"/>
    <dataValidation allowBlank="1" showInputMessage="1" showErrorMessage="1" prompt="Total Transportaion Rate formula is SUM of all Transportation services Rate times # Units" sqref="B39:E39"/>
    <dataValidation allowBlank="1" showInputMessage="1" showErrorMessage="1" prompt="Total ADL Assistance Rate formula is SUM of all ADL Assistance services Rate times # Units" sqref="B53:E53"/>
    <dataValidation allowBlank="1" showInputMessage="1" showErrorMessage="1" prompt="Total Health Related Rate formula is SUM of all Health Related services Rate times # Units" sqref="B72:E72"/>
    <dataValidation allowBlank="1" showInputMessage="1" showErrorMessage="1" prompt="Total Mental Health Management Rate formula is SUM of all Mental Health services Rate times # Units" sqref="B89:E89"/>
    <dataValidation allowBlank="1" showInputMessage="1" showErrorMessage="1" prompt="Total Meals, Home Management, Socialization Units formula is SUM of all Meals, Home Management, Socialization # units" sqref="B25:E25"/>
    <dataValidation allowBlank="1" showInputMessage="1" showErrorMessage="1" prompt="Total Transportation Units formula is SUM of all Transportation services 3 Units" sqref="B40:E40"/>
    <dataValidation allowBlank="1" showInputMessage="1" showErrorMessage="1" prompt="Total ADL Assistance Units formula is SUM of all ADL Assistance services # Units" sqref="B54:E54"/>
    <dataValidation allowBlank="1" showInputMessage="1" showErrorMessage="1" prompt="Total Health Related Units formula is SUM of all Health Related services # Units" sqref="B73:E73"/>
    <dataValidation allowBlank="1" showInputMessage="1" showErrorMessage="1" prompt="Total Mental Health Management  Units formula is SUM of all Menatl Health Management services # Units" sqref="B90:E90"/>
    <dataValidation allowBlank="1" showInputMessage="1" showErrorMessage="1" prompt="Total Rate is SUM of all services Rate times # Units" sqref="B93:E93"/>
    <dataValidation allowBlank="1" showInputMessage="1" showErrorMessage="1" prompt="Eligible Units formula is SUM all # Units eligible for Disability Factor" sqref="B94:E94"/>
  </dataValidations>
  <pageMargins left="0.25" right="0.25" top="0.75" bottom="0.75" header="0.3" footer="0.3"/>
  <pageSetup orientation="landscape" horizontalDpi="300" verticalDpi="30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2"/>
  <sheetViews>
    <sheetView workbookViewId="0">
      <selection activeCell="A7" sqref="A7:XFD102"/>
    </sheetView>
  </sheetViews>
  <sheetFormatPr defaultRowHeight="15" x14ac:dyDescent="0.25"/>
  <cols>
    <col min="1" max="1" width="29" customWidth="1"/>
    <col min="2" max="2" width="17.42578125" customWidth="1"/>
    <col min="3" max="3" width="20" customWidth="1"/>
    <col min="4" max="5" width="9.140625" customWidth="1"/>
    <col min="6" max="6" width="5.5703125" style="48" bestFit="1" customWidth="1"/>
    <col min="257" max="257" width="29" customWidth="1"/>
    <col min="258" max="258" width="17.42578125" customWidth="1"/>
    <col min="259" max="259" width="20" customWidth="1"/>
    <col min="260" max="261" width="9.140625" customWidth="1"/>
    <col min="262" max="262" width="5.5703125" bestFit="1" customWidth="1"/>
    <col min="513" max="513" width="29" customWidth="1"/>
    <col min="514" max="514" width="17.42578125" customWidth="1"/>
    <col min="515" max="515" width="20" customWidth="1"/>
    <col min="516" max="517" width="9.140625" customWidth="1"/>
    <col min="518" max="518" width="5.5703125" bestFit="1" customWidth="1"/>
    <col min="769" max="769" width="29" customWidth="1"/>
    <col min="770" max="770" width="17.42578125" customWidth="1"/>
    <col min="771" max="771" width="20" customWidth="1"/>
    <col min="772" max="773" width="9.140625" customWidth="1"/>
    <col min="774" max="774" width="5.5703125" bestFit="1" customWidth="1"/>
    <col min="1025" max="1025" width="29" customWidth="1"/>
    <col min="1026" max="1026" width="17.42578125" customWidth="1"/>
    <col min="1027" max="1027" width="20" customWidth="1"/>
    <col min="1028" max="1029" width="9.140625" customWidth="1"/>
    <col min="1030" max="1030" width="5.5703125" bestFit="1" customWidth="1"/>
    <col min="1281" max="1281" width="29" customWidth="1"/>
    <col min="1282" max="1282" width="17.42578125" customWidth="1"/>
    <col min="1283" max="1283" width="20" customWidth="1"/>
    <col min="1284" max="1285" width="9.140625" customWidth="1"/>
    <col min="1286" max="1286" width="5.5703125" bestFit="1" customWidth="1"/>
    <col min="1537" max="1537" width="29" customWidth="1"/>
    <col min="1538" max="1538" width="17.42578125" customWidth="1"/>
    <col min="1539" max="1539" width="20" customWidth="1"/>
    <col min="1540" max="1541" width="9.140625" customWidth="1"/>
    <col min="1542" max="1542" width="5.5703125" bestFit="1" customWidth="1"/>
    <col min="1793" max="1793" width="29" customWidth="1"/>
    <col min="1794" max="1794" width="17.42578125" customWidth="1"/>
    <col min="1795" max="1795" width="20" customWidth="1"/>
    <col min="1796" max="1797" width="9.140625" customWidth="1"/>
    <col min="1798" max="1798" width="5.5703125" bestFit="1" customWidth="1"/>
    <col min="2049" max="2049" width="29" customWidth="1"/>
    <col min="2050" max="2050" width="17.42578125" customWidth="1"/>
    <col min="2051" max="2051" width="20" customWidth="1"/>
    <col min="2052" max="2053" width="9.140625" customWidth="1"/>
    <col min="2054" max="2054" width="5.5703125" bestFit="1" customWidth="1"/>
    <col min="2305" max="2305" width="29" customWidth="1"/>
    <col min="2306" max="2306" width="17.42578125" customWidth="1"/>
    <col min="2307" max="2307" width="20" customWidth="1"/>
    <col min="2308" max="2309" width="9.140625" customWidth="1"/>
    <col min="2310" max="2310" width="5.5703125" bestFit="1" customWidth="1"/>
    <col min="2561" max="2561" width="29" customWidth="1"/>
    <col min="2562" max="2562" width="17.42578125" customWidth="1"/>
    <col min="2563" max="2563" width="20" customWidth="1"/>
    <col min="2564" max="2565" width="9.140625" customWidth="1"/>
    <col min="2566" max="2566" width="5.5703125" bestFit="1" customWidth="1"/>
    <col min="2817" max="2817" width="29" customWidth="1"/>
    <col min="2818" max="2818" width="17.42578125" customWidth="1"/>
    <col min="2819" max="2819" width="20" customWidth="1"/>
    <col min="2820" max="2821" width="9.140625" customWidth="1"/>
    <col min="2822" max="2822" width="5.5703125" bestFit="1" customWidth="1"/>
    <col min="3073" max="3073" width="29" customWidth="1"/>
    <col min="3074" max="3074" width="17.42578125" customWidth="1"/>
    <col min="3075" max="3075" width="20" customWidth="1"/>
    <col min="3076" max="3077" width="9.140625" customWidth="1"/>
    <col min="3078" max="3078" width="5.5703125" bestFit="1" customWidth="1"/>
    <col min="3329" max="3329" width="29" customWidth="1"/>
    <col min="3330" max="3330" width="17.42578125" customWidth="1"/>
    <col min="3331" max="3331" width="20" customWidth="1"/>
    <col min="3332" max="3333" width="9.140625" customWidth="1"/>
    <col min="3334" max="3334" width="5.5703125" bestFit="1" customWidth="1"/>
    <col min="3585" max="3585" width="29" customWidth="1"/>
    <col min="3586" max="3586" width="17.42578125" customWidth="1"/>
    <col min="3587" max="3587" width="20" customWidth="1"/>
    <col min="3588" max="3589" width="9.140625" customWidth="1"/>
    <col min="3590" max="3590" width="5.5703125" bestFit="1" customWidth="1"/>
    <col min="3841" max="3841" width="29" customWidth="1"/>
    <col min="3842" max="3842" width="17.42578125" customWidth="1"/>
    <col min="3843" max="3843" width="20" customWidth="1"/>
    <col min="3844" max="3845" width="9.140625" customWidth="1"/>
    <col min="3846" max="3846" width="5.5703125" bestFit="1" customWidth="1"/>
    <col min="4097" max="4097" width="29" customWidth="1"/>
    <col min="4098" max="4098" width="17.42578125" customWidth="1"/>
    <col min="4099" max="4099" width="20" customWidth="1"/>
    <col min="4100" max="4101" width="9.140625" customWidth="1"/>
    <col min="4102" max="4102" width="5.5703125" bestFit="1" customWidth="1"/>
    <col min="4353" max="4353" width="29" customWidth="1"/>
    <col min="4354" max="4354" width="17.42578125" customWidth="1"/>
    <col min="4355" max="4355" width="20" customWidth="1"/>
    <col min="4356" max="4357" width="9.140625" customWidth="1"/>
    <col min="4358" max="4358" width="5.5703125" bestFit="1" customWidth="1"/>
    <col min="4609" max="4609" width="29" customWidth="1"/>
    <col min="4610" max="4610" width="17.42578125" customWidth="1"/>
    <col min="4611" max="4611" width="20" customWidth="1"/>
    <col min="4612" max="4613" width="9.140625" customWidth="1"/>
    <col min="4614" max="4614" width="5.5703125" bestFit="1" customWidth="1"/>
    <col min="4865" max="4865" width="29" customWidth="1"/>
    <col min="4866" max="4866" width="17.42578125" customWidth="1"/>
    <col min="4867" max="4867" width="20" customWidth="1"/>
    <col min="4868" max="4869" width="9.140625" customWidth="1"/>
    <col min="4870" max="4870" width="5.5703125" bestFit="1" customWidth="1"/>
    <col min="5121" max="5121" width="29" customWidth="1"/>
    <col min="5122" max="5122" width="17.42578125" customWidth="1"/>
    <col min="5123" max="5123" width="20" customWidth="1"/>
    <col min="5124" max="5125" width="9.140625" customWidth="1"/>
    <col min="5126" max="5126" width="5.5703125" bestFit="1" customWidth="1"/>
    <col min="5377" max="5377" width="29" customWidth="1"/>
    <col min="5378" max="5378" width="17.42578125" customWidth="1"/>
    <col min="5379" max="5379" width="20" customWidth="1"/>
    <col min="5380" max="5381" width="9.140625" customWidth="1"/>
    <col min="5382" max="5382" width="5.5703125" bestFit="1" customWidth="1"/>
    <col min="5633" max="5633" width="29" customWidth="1"/>
    <col min="5634" max="5634" width="17.42578125" customWidth="1"/>
    <col min="5635" max="5635" width="20" customWidth="1"/>
    <col min="5636" max="5637" width="9.140625" customWidth="1"/>
    <col min="5638" max="5638" width="5.5703125" bestFit="1" customWidth="1"/>
    <col min="5889" max="5889" width="29" customWidth="1"/>
    <col min="5890" max="5890" width="17.42578125" customWidth="1"/>
    <col min="5891" max="5891" width="20" customWidth="1"/>
    <col min="5892" max="5893" width="9.140625" customWidth="1"/>
    <col min="5894" max="5894" width="5.5703125" bestFit="1" customWidth="1"/>
    <col min="6145" max="6145" width="29" customWidth="1"/>
    <col min="6146" max="6146" width="17.42578125" customWidth="1"/>
    <col min="6147" max="6147" width="20" customWidth="1"/>
    <col min="6148" max="6149" width="9.140625" customWidth="1"/>
    <col min="6150" max="6150" width="5.5703125" bestFit="1" customWidth="1"/>
    <col min="6401" max="6401" width="29" customWidth="1"/>
    <col min="6402" max="6402" width="17.42578125" customWidth="1"/>
    <col min="6403" max="6403" width="20" customWidth="1"/>
    <col min="6404" max="6405" width="9.140625" customWidth="1"/>
    <col min="6406" max="6406" width="5.5703125" bestFit="1" customWidth="1"/>
    <col min="6657" max="6657" width="29" customWidth="1"/>
    <col min="6658" max="6658" width="17.42578125" customWidth="1"/>
    <col min="6659" max="6659" width="20" customWidth="1"/>
    <col min="6660" max="6661" width="9.140625" customWidth="1"/>
    <col min="6662" max="6662" width="5.5703125" bestFit="1" customWidth="1"/>
    <col min="6913" max="6913" width="29" customWidth="1"/>
    <col min="6914" max="6914" width="17.42578125" customWidth="1"/>
    <col min="6915" max="6915" width="20" customWidth="1"/>
    <col min="6916" max="6917" width="9.140625" customWidth="1"/>
    <col min="6918" max="6918" width="5.5703125" bestFit="1" customWidth="1"/>
    <col min="7169" max="7169" width="29" customWidth="1"/>
    <col min="7170" max="7170" width="17.42578125" customWidth="1"/>
    <col min="7171" max="7171" width="20" customWidth="1"/>
    <col min="7172" max="7173" width="9.140625" customWidth="1"/>
    <col min="7174" max="7174" width="5.5703125" bestFit="1" customWidth="1"/>
    <col min="7425" max="7425" width="29" customWidth="1"/>
    <col min="7426" max="7426" width="17.42578125" customWidth="1"/>
    <col min="7427" max="7427" width="20" customWidth="1"/>
    <col min="7428" max="7429" width="9.140625" customWidth="1"/>
    <col min="7430" max="7430" width="5.5703125" bestFit="1" customWidth="1"/>
    <col min="7681" max="7681" width="29" customWidth="1"/>
    <col min="7682" max="7682" width="17.42578125" customWidth="1"/>
    <col min="7683" max="7683" width="20" customWidth="1"/>
    <col min="7684" max="7685" width="9.140625" customWidth="1"/>
    <col min="7686" max="7686" width="5.5703125" bestFit="1" customWidth="1"/>
    <col min="7937" max="7937" width="29" customWidth="1"/>
    <col min="7938" max="7938" width="17.42578125" customWidth="1"/>
    <col min="7939" max="7939" width="20" customWidth="1"/>
    <col min="7940" max="7941" width="9.140625" customWidth="1"/>
    <col min="7942" max="7942" width="5.5703125" bestFit="1" customWidth="1"/>
    <col min="8193" max="8193" width="29" customWidth="1"/>
    <col min="8194" max="8194" width="17.42578125" customWidth="1"/>
    <col min="8195" max="8195" width="20" customWidth="1"/>
    <col min="8196" max="8197" width="9.140625" customWidth="1"/>
    <col min="8198" max="8198" width="5.5703125" bestFit="1" customWidth="1"/>
    <col min="8449" max="8449" width="29" customWidth="1"/>
    <col min="8450" max="8450" width="17.42578125" customWidth="1"/>
    <col min="8451" max="8451" width="20" customWidth="1"/>
    <col min="8452" max="8453" width="9.140625" customWidth="1"/>
    <col min="8454" max="8454" width="5.5703125" bestFit="1" customWidth="1"/>
    <col min="8705" max="8705" width="29" customWidth="1"/>
    <col min="8706" max="8706" width="17.42578125" customWidth="1"/>
    <col min="8707" max="8707" width="20" customWidth="1"/>
    <col min="8708" max="8709" width="9.140625" customWidth="1"/>
    <col min="8710" max="8710" width="5.5703125" bestFit="1" customWidth="1"/>
    <col min="8961" max="8961" width="29" customWidth="1"/>
    <col min="8962" max="8962" width="17.42578125" customWidth="1"/>
    <col min="8963" max="8963" width="20" customWidth="1"/>
    <col min="8964" max="8965" width="9.140625" customWidth="1"/>
    <col min="8966" max="8966" width="5.5703125" bestFit="1" customWidth="1"/>
    <col min="9217" max="9217" width="29" customWidth="1"/>
    <col min="9218" max="9218" width="17.42578125" customWidth="1"/>
    <col min="9219" max="9219" width="20" customWidth="1"/>
    <col min="9220" max="9221" width="9.140625" customWidth="1"/>
    <col min="9222" max="9222" width="5.5703125" bestFit="1" customWidth="1"/>
    <col min="9473" max="9473" width="29" customWidth="1"/>
    <col min="9474" max="9474" width="17.42578125" customWidth="1"/>
    <col min="9475" max="9475" width="20" customWidth="1"/>
    <col min="9476" max="9477" width="9.140625" customWidth="1"/>
    <col min="9478" max="9478" width="5.5703125" bestFit="1" customWidth="1"/>
    <col min="9729" max="9729" width="29" customWidth="1"/>
    <col min="9730" max="9730" width="17.42578125" customWidth="1"/>
    <col min="9731" max="9731" width="20" customWidth="1"/>
    <col min="9732" max="9733" width="9.140625" customWidth="1"/>
    <col min="9734" max="9734" width="5.5703125" bestFit="1" customWidth="1"/>
    <col min="9985" max="9985" width="29" customWidth="1"/>
    <col min="9986" max="9986" width="17.42578125" customWidth="1"/>
    <col min="9987" max="9987" width="20" customWidth="1"/>
    <col min="9988" max="9989" width="9.140625" customWidth="1"/>
    <col min="9990" max="9990" width="5.5703125" bestFit="1" customWidth="1"/>
    <col min="10241" max="10241" width="29" customWidth="1"/>
    <col min="10242" max="10242" width="17.42578125" customWidth="1"/>
    <col min="10243" max="10243" width="20" customWidth="1"/>
    <col min="10244" max="10245" width="9.140625" customWidth="1"/>
    <col min="10246" max="10246" width="5.5703125" bestFit="1" customWidth="1"/>
    <col min="10497" max="10497" width="29" customWidth="1"/>
    <col min="10498" max="10498" width="17.42578125" customWidth="1"/>
    <col min="10499" max="10499" width="20" customWidth="1"/>
    <col min="10500" max="10501" width="9.140625" customWidth="1"/>
    <col min="10502" max="10502" width="5.5703125" bestFit="1" customWidth="1"/>
    <col min="10753" max="10753" width="29" customWidth="1"/>
    <col min="10754" max="10754" width="17.42578125" customWidth="1"/>
    <col min="10755" max="10755" width="20" customWidth="1"/>
    <col min="10756" max="10757" width="9.140625" customWidth="1"/>
    <col min="10758" max="10758" width="5.5703125" bestFit="1" customWidth="1"/>
    <col min="11009" max="11009" width="29" customWidth="1"/>
    <col min="11010" max="11010" width="17.42578125" customWidth="1"/>
    <col min="11011" max="11011" width="20" customWidth="1"/>
    <col min="11012" max="11013" width="9.140625" customWidth="1"/>
    <col min="11014" max="11014" width="5.5703125" bestFit="1" customWidth="1"/>
    <col min="11265" max="11265" width="29" customWidth="1"/>
    <col min="11266" max="11266" width="17.42578125" customWidth="1"/>
    <col min="11267" max="11267" width="20" customWidth="1"/>
    <col min="11268" max="11269" width="9.140625" customWidth="1"/>
    <col min="11270" max="11270" width="5.5703125" bestFit="1" customWidth="1"/>
    <col min="11521" max="11521" width="29" customWidth="1"/>
    <col min="11522" max="11522" width="17.42578125" customWidth="1"/>
    <col min="11523" max="11523" width="20" customWidth="1"/>
    <col min="11524" max="11525" width="9.140625" customWidth="1"/>
    <col min="11526" max="11526" width="5.5703125" bestFit="1" customWidth="1"/>
    <col min="11777" max="11777" width="29" customWidth="1"/>
    <col min="11778" max="11778" width="17.42578125" customWidth="1"/>
    <col min="11779" max="11779" width="20" customWidth="1"/>
    <col min="11780" max="11781" width="9.140625" customWidth="1"/>
    <col min="11782" max="11782" width="5.5703125" bestFit="1" customWidth="1"/>
    <col min="12033" max="12033" width="29" customWidth="1"/>
    <col min="12034" max="12034" width="17.42578125" customWidth="1"/>
    <col min="12035" max="12035" width="20" customWidth="1"/>
    <col min="12036" max="12037" width="9.140625" customWidth="1"/>
    <col min="12038" max="12038" width="5.5703125" bestFit="1" customWidth="1"/>
    <col min="12289" max="12289" width="29" customWidth="1"/>
    <col min="12290" max="12290" width="17.42578125" customWidth="1"/>
    <col min="12291" max="12291" width="20" customWidth="1"/>
    <col min="12292" max="12293" width="9.140625" customWidth="1"/>
    <col min="12294" max="12294" width="5.5703125" bestFit="1" customWidth="1"/>
    <col min="12545" max="12545" width="29" customWidth="1"/>
    <col min="12546" max="12546" width="17.42578125" customWidth="1"/>
    <col min="12547" max="12547" width="20" customWidth="1"/>
    <col min="12548" max="12549" width="9.140625" customWidth="1"/>
    <col min="12550" max="12550" width="5.5703125" bestFit="1" customWidth="1"/>
    <col min="12801" max="12801" width="29" customWidth="1"/>
    <col min="12802" max="12802" width="17.42578125" customWidth="1"/>
    <col min="12803" max="12803" width="20" customWidth="1"/>
    <col min="12804" max="12805" width="9.140625" customWidth="1"/>
    <col min="12806" max="12806" width="5.5703125" bestFit="1" customWidth="1"/>
    <col min="13057" max="13057" width="29" customWidth="1"/>
    <col min="13058" max="13058" width="17.42578125" customWidth="1"/>
    <col min="13059" max="13059" width="20" customWidth="1"/>
    <col min="13060" max="13061" width="9.140625" customWidth="1"/>
    <col min="13062" max="13062" width="5.5703125" bestFit="1" customWidth="1"/>
    <col min="13313" max="13313" width="29" customWidth="1"/>
    <col min="13314" max="13314" width="17.42578125" customWidth="1"/>
    <col min="13315" max="13315" width="20" customWidth="1"/>
    <col min="13316" max="13317" width="9.140625" customWidth="1"/>
    <col min="13318" max="13318" width="5.5703125" bestFit="1" customWidth="1"/>
    <col min="13569" max="13569" width="29" customWidth="1"/>
    <col min="13570" max="13570" width="17.42578125" customWidth="1"/>
    <col min="13571" max="13571" width="20" customWidth="1"/>
    <col min="13572" max="13573" width="9.140625" customWidth="1"/>
    <col min="13574" max="13574" width="5.5703125" bestFit="1" customWidth="1"/>
    <col min="13825" max="13825" width="29" customWidth="1"/>
    <col min="13826" max="13826" width="17.42578125" customWidth="1"/>
    <col min="13827" max="13827" width="20" customWidth="1"/>
    <col min="13828" max="13829" width="9.140625" customWidth="1"/>
    <col min="13830" max="13830" width="5.5703125" bestFit="1" customWidth="1"/>
    <col min="14081" max="14081" width="29" customWidth="1"/>
    <col min="14082" max="14082" width="17.42578125" customWidth="1"/>
    <col min="14083" max="14083" width="20" customWidth="1"/>
    <col min="14084" max="14085" width="9.140625" customWidth="1"/>
    <col min="14086" max="14086" width="5.5703125" bestFit="1" customWidth="1"/>
    <col min="14337" max="14337" width="29" customWidth="1"/>
    <col min="14338" max="14338" width="17.42578125" customWidth="1"/>
    <col min="14339" max="14339" width="20" customWidth="1"/>
    <col min="14340" max="14341" width="9.140625" customWidth="1"/>
    <col min="14342" max="14342" width="5.5703125" bestFit="1" customWidth="1"/>
    <col min="14593" max="14593" width="29" customWidth="1"/>
    <col min="14594" max="14594" width="17.42578125" customWidth="1"/>
    <col min="14595" max="14595" width="20" customWidth="1"/>
    <col min="14596" max="14597" width="9.140625" customWidth="1"/>
    <col min="14598" max="14598" width="5.5703125" bestFit="1" customWidth="1"/>
    <col min="14849" max="14849" width="29" customWidth="1"/>
    <col min="14850" max="14850" width="17.42578125" customWidth="1"/>
    <col min="14851" max="14851" width="20" customWidth="1"/>
    <col min="14852" max="14853" width="9.140625" customWidth="1"/>
    <col min="14854" max="14854" width="5.5703125" bestFit="1" customWidth="1"/>
    <col min="15105" max="15105" width="29" customWidth="1"/>
    <col min="15106" max="15106" width="17.42578125" customWidth="1"/>
    <col min="15107" max="15107" width="20" customWidth="1"/>
    <col min="15108" max="15109" width="9.140625" customWidth="1"/>
    <col min="15110" max="15110" width="5.5703125" bestFit="1" customWidth="1"/>
    <col min="15361" max="15361" width="29" customWidth="1"/>
    <col min="15362" max="15362" width="17.42578125" customWidth="1"/>
    <col min="15363" max="15363" width="20" customWidth="1"/>
    <col min="15364" max="15365" width="9.140625" customWidth="1"/>
    <col min="15366" max="15366" width="5.5703125" bestFit="1" customWidth="1"/>
    <col min="15617" max="15617" width="29" customWidth="1"/>
    <col min="15618" max="15618" width="17.42578125" customWidth="1"/>
    <col min="15619" max="15619" width="20" customWidth="1"/>
    <col min="15620" max="15621" width="9.140625" customWidth="1"/>
    <col min="15622" max="15622" width="5.5703125" bestFit="1" customWidth="1"/>
    <col min="15873" max="15873" width="29" customWidth="1"/>
    <col min="15874" max="15874" width="17.42578125" customWidth="1"/>
    <col min="15875" max="15875" width="20" customWidth="1"/>
    <col min="15876" max="15877" width="9.140625" customWidth="1"/>
    <col min="15878" max="15878" width="5.5703125" bestFit="1" customWidth="1"/>
    <col min="16129" max="16129" width="29" customWidth="1"/>
    <col min="16130" max="16130" width="17.42578125" customWidth="1"/>
    <col min="16131" max="16131" width="20" customWidth="1"/>
    <col min="16132" max="16133" width="9.140625" customWidth="1"/>
    <col min="16134" max="16134" width="5.5703125" bestFit="1" customWidth="1"/>
  </cols>
  <sheetData>
    <row r="3" spans="1:6" x14ac:dyDescent="0.25">
      <c r="A3" s="46" t="s">
        <v>129</v>
      </c>
      <c r="B3" s="47"/>
      <c r="C3" s="47"/>
      <c r="D3" s="47"/>
    </row>
    <row r="4" spans="1:6" x14ac:dyDescent="0.25">
      <c r="A4" s="49" t="s">
        <v>130</v>
      </c>
      <c r="B4" s="71" t="s">
        <v>131</v>
      </c>
      <c r="C4" s="72"/>
      <c r="D4" s="73"/>
    </row>
    <row r="5" spans="1:6" x14ac:dyDescent="0.25">
      <c r="A5" s="49" t="s">
        <v>132</v>
      </c>
      <c r="B5" s="74" t="str">
        <f>INDEX($C$10:$C$97,MATCH(B4:D4,B10:B97,0))</f>
        <v>Unspecified Region</v>
      </c>
      <c r="C5" s="75"/>
      <c r="D5" s="76"/>
    </row>
    <row r="7" spans="1:6" hidden="1" x14ac:dyDescent="0.25">
      <c r="A7" t="s">
        <v>133</v>
      </c>
      <c r="B7" t="str">
        <f>INDEX($D$10:$D$97,MATCH(B4:D4,B10:B97,0))</f>
        <v>-</v>
      </c>
    </row>
    <row r="8" spans="1:6" hidden="1" x14ac:dyDescent="0.25"/>
    <row r="9" spans="1:6" hidden="1" x14ac:dyDescent="0.25">
      <c r="B9" s="50" t="s">
        <v>134</v>
      </c>
      <c r="C9" s="50" t="s">
        <v>135</v>
      </c>
      <c r="D9" s="51" t="s">
        <v>133</v>
      </c>
      <c r="F9"/>
    </row>
    <row r="10" spans="1:6" hidden="1" x14ac:dyDescent="0.25">
      <c r="B10" s="52" t="s">
        <v>131</v>
      </c>
      <c r="C10" s="52" t="s">
        <v>136</v>
      </c>
      <c r="D10" s="53" t="s">
        <v>137</v>
      </c>
      <c r="F10"/>
    </row>
    <row r="11" spans="1:6" hidden="1" x14ac:dyDescent="0.25">
      <c r="B11" s="54" t="s">
        <v>138</v>
      </c>
      <c r="C11" s="54" t="s">
        <v>139</v>
      </c>
      <c r="D11" s="55">
        <v>0.98499999999999999</v>
      </c>
      <c r="F11"/>
    </row>
    <row r="12" spans="1:6" hidden="1" x14ac:dyDescent="0.25">
      <c r="B12" s="54" t="s">
        <v>140</v>
      </c>
      <c r="C12" s="54" t="s">
        <v>141</v>
      </c>
      <c r="D12" s="55">
        <v>1.024</v>
      </c>
      <c r="F12"/>
    </row>
    <row r="13" spans="1:6" hidden="1" x14ac:dyDescent="0.25">
      <c r="B13" s="54" t="s">
        <v>142</v>
      </c>
      <c r="C13" s="54" t="s">
        <v>143</v>
      </c>
      <c r="D13" s="55">
        <v>0.95599999999999996</v>
      </c>
      <c r="F13"/>
    </row>
    <row r="14" spans="1:6" hidden="1" x14ac:dyDescent="0.25">
      <c r="B14" s="54" t="s">
        <v>144</v>
      </c>
      <c r="C14" s="54" t="s">
        <v>143</v>
      </c>
      <c r="D14" s="55">
        <v>0.95599999999999996</v>
      </c>
      <c r="F14"/>
    </row>
    <row r="15" spans="1:6" hidden="1" x14ac:dyDescent="0.25">
      <c r="B15" s="54" t="s">
        <v>145</v>
      </c>
      <c r="C15" s="54" t="s">
        <v>146</v>
      </c>
      <c r="D15" s="55">
        <v>0.99299999999999999</v>
      </c>
      <c r="F15"/>
    </row>
    <row r="16" spans="1:6" hidden="1" x14ac:dyDescent="0.25">
      <c r="B16" s="54" t="s">
        <v>147</v>
      </c>
      <c r="C16" s="56" t="s">
        <v>148</v>
      </c>
      <c r="D16" s="55">
        <v>0.97599999999999998</v>
      </c>
      <c r="F16"/>
    </row>
    <row r="17" spans="2:6" hidden="1" x14ac:dyDescent="0.25">
      <c r="B17" s="54" t="s">
        <v>149</v>
      </c>
      <c r="C17" s="54" t="s">
        <v>150</v>
      </c>
      <c r="D17" s="55">
        <v>1.02</v>
      </c>
      <c r="F17"/>
    </row>
    <row r="18" spans="2:6" hidden="1" x14ac:dyDescent="0.25">
      <c r="B18" s="54" t="s">
        <v>151</v>
      </c>
      <c r="C18" s="56" t="s">
        <v>152</v>
      </c>
      <c r="D18" s="55">
        <v>0.96899999999999997</v>
      </c>
      <c r="F18"/>
    </row>
    <row r="19" spans="2:6" hidden="1" x14ac:dyDescent="0.25">
      <c r="B19" s="54" t="s">
        <v>153</v>
      </c>
      <c r="C19" s="56" t="s">
        <v>154</v>
      </c>
      <c r="D19" s="55">
        <v>0.97299999999999998</v>
      </c>
      <c r="F19"/>
    </row>
    <row r="20" spans="2:6" hidden="1" x14ac:dyDescent="0.25">
      <c r="B20" s="54" t="s">
        <v>155</v>
      </c>
      <c r="C20" s="54" t="s">
        <v>141</v>
      </c>
      <c r="D20" s="55">
        <v>1.024</v>
      </c>
      <c r="F20"/>
    </row>
    <row r="21" spans="2:6" hidden="1" x14ac:dyDescent="0.25">
      <c r="B21" s="54" t="s">
        <v>156</v>
      </c>
      <c r="C21" s="54" t="s">
        <v>143</v>
      </c>
      <c r="D21" s="55">
        <v>0.95599999999999996</v>
      </c>
      <c r="F21"/>
    </row>
    <row r="22" spans="2:6" hidden="1" x14ac:dyDescent="0.25">
      <c r="B22" s="54" t="s">
        <v>157</v>
      </c>
      <c r="C22" s="56" t="s">
        <v>148</v>
      </c>
      <c r="D22" s="55">
        <v>0.97599999999999998</v>
      </c>
      <c r="F22"/>
    </row>
    <row r="23" spans="2:6" hidden="1" x14ac:dyDescent="0.25">
      <c r="B23" s="54" t="s">
        <v>158</v>
      </c>
      <c r="C23" s="56" t="s">
        <v>141</v>
      </c>
      <c r="D23" s="55">
        <v>1.024</v>
      </c>
      <c r="F23"/>
    </row>
    <row r="24" spans="2:6" hidden="1" x14ac:dyDescent="0.25">
      <c r="B24" s="54" t="s">
        <v>159</v>
      </c>
      <c r="C24" s="56" t="s">
        <v>160</v>
      </c>
      <c r="D24" s="55">
        <v>1.01</v>
      </c>
      <c r="F24"/>
    </row>
    <row r="25" spans="2:6" hidden="1" x14ac:dyDescent="0.25">
      <c r="B25" s="54" t="s">
        <v>161</v>
      </c>
      <c r="C25" s="54" t="s">
        <v>143</v>
      </c>
      <c r="D25" s="55">
        <v>0.95599999999999996</v>
      </c>
      <c r="F25"/>
    </row>
    <row r="26" spans="2:6" hidden="1" x14ac:dyDescent="0.25">
      <c r="B26" s="54" t="s">
        <v>162</v>
      </c>
      <c r="C26" s="56" t="s">
        <v>139</v>
      </c>
      <c r="D26" s="55">
        <v>0.98499999999999999</v>
      </c>
      <c r="F26"/>
    </row>
    <row r="27" spans="2:6" hidden="1" x14ac:dyDescent="0.25">
      <c r="B27" s="54" t="s">
        <v>163</v>
      </c>
      <c r="C27" s="56" t="s">
        <v>148</v>
      </c>
      <c r="D27" s="55">
        <v>0.97599999999999998</v>
      </c>
      <c r="F27"/>
    </row>
    <row r="28" spans="2:6" hidden="1" x14ac:dyDescent="0.25">
      <c r="B28" s="54" t="s">
        <v>164</v>
      </c>
      <c r="C28" s="54" t="s">
        <v>143</v>
      </c>
      <c r="D28" s="55">
        <v>0.95599999999999996</v>
      </c>
      <c r="F28"/>
    </row>
    <row r="29" spans="2:6" hidden="1" x14ac:dyDescent="0.25">
      <c r="B29" s="54" t="s">
        <v>165</v>
      </c>
      <c r="C29" s="54" t="s">
        <v>141</v>
      </c>
      <c r="D29" s="55">
        <v>1.024</v>
      </c>
      <c r="F29"/>
    </row>
    <row r="30" spans="2:6" hidden="1" x14ac:dyDescent="0.25">
      <c r="B30" s="54" t="s">
        <v>166</v>
      </c>
      <c r="C30" s="56" t="s">
        <v>167</v>
      </c>
      <c r="D30" s="55">
        <v>1.0089999999999999</v>
      </c>
      <c r="F30"/>
    </row>
    <row r="31" spans="2:6" hidden="1" x14ac:dyDescent="0.25">
      <c r="B31" s="54" t="s">
        <v>168</v>
      </c>
      <c r="C31" s="54" t="s">
        <v>143</v>
      </c>
      <c r="D31" s="55">
        <v>0.95599999999999996</v>
      </c>
      <c r="F31"/>
    </row>
    <row r="32" spans="2:6" hidden="1" x14ac:dyDescent="0.25">
      <c r="B32" s="54" t="s">
        <v>169</v>
      </c>
      <c r="C32" s="56" t="s">
        <v>152</v>
      </c>
      <c r="D32" s="55">
        <v>0.96899999999999997</v>
      </c>
      <c r="F32"/>
    </row>
    <row r="33" spans="2:6" hidden="1" x14ac:dyDescent="0.25">
      <c r="B33" s="54" t="s">
        <v>170</v>
      </c>
      <c r="C33" s="56" t="s">
        <v>152</v>
      </c>
      <c r="D33" s="55">
        <v>0.96899999999999997</v>
      </c>
      <c r="F33"/>
    </row>
    <row r="34" spans="2:6" hidden="1" x14ac:dyDescent="0.25">
      <c r="B34" s="54" t="s">
        <v>171</v>
      </c>
      <c r="C34" s="56" t="s">
        <v>152</v>
      </c>
      <c r="D34" s="55">
        <v>0.96899999999999997</v>
      </c>
      <c r="F34"/>
    </row>
    <row r="35" spans="2:6" hidden="1" x14ac:dyDescent="0.25">
      <c r="B35" s="54" t="s">
        <v>172</v>
      </c>
      <c r="C35" s="56" t="s">
        <v>152</v>
      </c>
      <c r="D35" s="55">
        <v>0.96899999999999997</v>
      </c>
      <c r="F35"/>
    </row>
    <row r="36" spans="2:6" hidden="1" x14ac:dyDescent="0.25">
      <c r="B36" s="54" t="s">
        <v>173</v>
      </c>
      <c r="C36" s="54" t="s">
        <v>143</v>
      </c>
      <c r="D36" s="55">
        <v>0.95599999999999996</v>
      </c>
      <c r="F36"/>
    </row>
    <row r="37" spans="2:6" hidden="1" x14ac:dyDescent="0.25">
      <c r="B37" s="54" t="s">
        <v>174</v>
      </c>
      <c r="C37" s="54" t="s">
        <v>141</v>
      </c>
      <c r="D37" s="55">
        <v>1.024</v>
      </c>
      <c r="F37"/>
    </row>
    <row r="38" spans="2:6" hidden="1" x14ac:dyDescent="0.25">
      <c r="B38" s="54" t="s">
        <v>175</v>
      </c>
      <c r="C38" s="56" t="s">
        <v>176</v>
      </c>
      <c r="D38" s="55">
        <v>1.0009999999999999</v>
      </c>
      <c r="F38"/>
    </row>
    <row r="39" spans="2:6" hidden="1" x14ac:dyDescent="0.25">
      <c r="B39" s="54" t="s">
        <v>177</v>
      </c>
      <c r="C39" s="54" t="s">
        <v>143</v>
      </c>
      <c r="D39" s="55">
        <v>0.95599999999999996</v>
      </c>
      <c r="F39"/>
    </row>
    <row r="40" spans="2:6" hidden="1" x14ac:dyDescent="0.25">
      <c r="B40" s="54" t="s">
        <v>178</v>
      </c>
      <c r="C40" s="56" t="s">
        <v>141</v>
      </c>
      <c r="D40" s="55">
        <v>1.024</v>
      </c>
      <c r="F40"/>
    </row>
    <row r="41" spans="2:6" hidden="1" x14ac:dyDescent="0.25">
      <c r="B41" s="54" t="s">
        <v>179</v>
      </c>
      <c r="C41" s="56" t="s">
        <v>139</v>
      </c>
      <c r="D41" s="55">
        <v>0.98499999999999999</v>
      </c>
      <c r="F41"/>
    </row>
    <row r="42" spans="2:6" hidden="1" x14ac:dyDescent="0.25">
      <c r="B42" s="54" t="s">
        <v>180</v>
      </c>
      <c r="C42" s="56" t="s">
        <v>148</v>
      </c>
      <c r="D42" s="55">
        <v>0.97599999999999998</v>
      </c>
      <c r="F42"/>
    </row>
    <row r="43" spans="2:6" hidden="1" x14ac:dyDescent="0.25">
      <c r="B43" s="54" t="s">
        <v>181</v>
      </c>
      <c r="C43" s="56" t="s">
        <v>139</v>
      </c>
      <c r="D43" s="55">
        <v>0.98499999999999999</v>
      </c>
      <c r="F43"/>
    </row>
    <row r="44" spans="2:6" hidden="1" x14ac:dyDescent="0.25">
      <c r="B44" s="54" t="s">
        <v>182</v>
      </c>
      <c r="C44" s="56" t="s">
        <v>148</v>
      </c>
      <c r="D44" s="55">
        <v>0.97599999999999998</v>
      </c>
      <c r="F44"/>
    </row>
    <row r="45" spans="2:6" hidden="1" x14ac:dyDescent="0.25">
      <c r="B45" s="54" t="s">
        <v>183</v>
      </c>
      <c r="C45" s="54" t="s">
        <v>143</v>
      </c>
      <c r="D45" s="55">
        <v>0.95599999999999996</v>
      </c>
      <c r="F45"/>
    </row>
    <row r="46" spans="2:6" hidden="1" x14ac:dyDescent="0.25">
      <c r="B46" s="54" t="s">
        <v>184</v>
      </c>
      <c r="C46" s="56" t="s">
        <v>139</v>
      </c>
      <c r="D46" s="55">
        <v>0.98499999999999999</v>
      </c>
      <c r="F46"/>
    </row>
    <row r="47" spans="2:6" hidden="1" x14ac:dyDescent="0.25">
      <c r="B47" s="54" t="s">
        <v>185</v>
      </c>
      <c r="C47" s="56" t="s">
        <v>148</v>
      </c>
      <c r="D47" s="55">
        <v>0.97599999999999998</v>
      </c>
      <c r="F47"/>
    </row>
    <row r="48" spans="2:6" hidden="1" x14ac:dyDescent="0.25">
      <c r="B48" s="54" t="s">
        <v>186</v>
      </c>
      <c r="C48" s="56" t="s">
        <v>139</v>
      </c>
      <c r="D48" s="55">
        <v>0.98499999999999999</v>
      </c>
      <c r="F48"/>
    </row>
    <row r="49" spans="2:6" hidden="1" x14ac:dyDescent="0.25">
      <c r="B49" s="54" t="s">
        <v>187</v>
      </c>
      <c r="C49" s="54" t="s">
        <v>143</v>
      </c>
      <c r="D49" s="55">
        <v>0.95599999999999996</v>
      </c>
      <c r="F49"/>
    </row>
    <row r="50" spans="2:6" hidden="1" x14ac:dyDescent="0.25">
      <c r="B50" s="54" t="s">
        <v>188</v>
      </c>
      <c r="C50" s="56" t="s">
        <v>152</v>
      </c>
      <c r="D50" s="55">
        <v>0.96899999999999997</v>
      </c>
      <c r="F50"/>
    </row>
    <row r="51" spans="2:6" hidden="1" x14ac:dyDescent="0.25">
      <c r="B51" s="54" t="s">
        <v>189</v>
      </c>
      <c r="C51" s="56" t="s">
        <v>148</v>
      </c>
      <c r="D51" s="55">
        <v>0.97599999999999998</v>
      </c>
      <c r="F51"/>
    </row>
    <row r="52" spans="2:6" hidden="1" x14ac:dyDescent="0.25">
      <c r="B52" s="54" t="s">
        <v>190</v>
      </c>
      <c r="C52" s="56" t="s">
        <v>148</v>
      </c>
      <c r="D52" s="55">
        <v>0.97599999999999998</v>
      </c>
      <c r="F52"/>
    </row>
    <row r="53" spans="2:6" hidden="1" x14ac:dyDescent="0.25">
      <c r="B53" s="54" t="s">
        <v>191</v>
      </c>
      <c r="C53" s="56" t="s">
        <v>148</v>
      </c>
      <c r="D53" s="55">
        <v>0.97599999999999998</v>
      </c>
      <c r="F53"/>
    </row>
    <row r="54" spans="2:6" hidden="1" x14ac:dyDescent="0.25">
      <c r="B54" s="54" t="s">
        <v>192</v>
      </c>
      <c r="C54" s="54" t="s">
        <v>143</v>
      </c>
      <c r="D54" s="55">
        <v>0.95599999999999996</v>
      </c>
      <c r="F54"/>
    </row>
    <row r="55" spans="2:6" hidden="1" x14ac:dyDescent="0.25">
      <c r="B55" s="54" t="s">
        <v>193</v>
      </c>
      <c r="C55" s="54" t="s">
        <v>143</v>
      </c>
      <c r="D55" s="55">
        <v>0.95599999999999996</v>
      </c>
      <c r="F55"/>
    </row>
    <row r="56" spans="2:6" hidden="1" x14ac:dyDescent="0.25">
      <c r="B56" s="54" t="s">
        <v>194</v>
      </c>
      <c r="C56" s="56" t="s">
        <v>152</v>
      </c>
      <c r="D56" s="55">
        <v>0.96899999999999997</v>
      </c>
      <c r="F56"/>
    </row>
    <row r="57" spans="2:6" hidden="1" x14ac:dyDescent="0.25">
      <c r="B57" s="54" t="s">
        <v>195</v>
      </c>
      <c r="C57" s="56" t="s">
        <v>148</v>
      </c>
      <c r="D57" s="55">
        <v>0.97599999999999998</v>
      </c>
      <c r="F57"/>
    </row>
    <row r="58" spans="2:6" hidden="1" x14ac:dyDescent="0.25">
      <c r="B58" s="54" t="s">
        <v>196</v>
      </c>
      <c r="C58" s="56" t="s">
        <v>139</v>
      </c>
      <c r="D58" s="55">
        <v>0.98499999999999999</v>
      </c>
      <c r="F58"/>
    </row>
    <row r="59" spans="2:6" hidden="1" x14ac:dyDescent="0.25">
      <c r="B59" s="54" t="s">
        <v>197</v>
      </c>
      <c r="C59" s="54" t="s">
        <v>143</v>
      </c>
      <c r="D59" s="55">
        <v>0.95599999999999996</v>
      </c>
      <c r="F59"/>
    </row>
    <row r="60" spans="2:6" hidden="1" x14ac:dyDescent="0.25">
      <c r="B60" s="54" t="s">
        <v>198</v>
      </c>
      <c r="C60" s="56" t="s">
        <v>152</v>
      </c>
      <c r="D60" s="55">
        <v>0.96899999999999997</v>
      </c>
      <c r="F60"/>
    </row>
    <row r="61" spans="2:6" hidden="1" x14ac:dyDescent="0.25">
      <c r="B61" s="54" t="s">
        <v>199</v>
      </c>
      <c r="C61" s="56" t="s">
        <v>148</v>
      </c>
      <c r="D61" s="55">
        <v>0.97599999999999998</v>
      </c>
      <c r="F61"/>
    </row>
    <row r="62" spans="2:6" hidden="1" x14ac:dyDescent="0.25">
      <c r="B62" s="54" t="s">
        <v>200</v>
      </c>
      <c r="C62" s="56" t="s">
        <v>150</v>
      </c>
      <c r="D62" s="55">
        <v>1.02</v>
      </c>
      <c r="F62"/>
    </row>
    <row r="63" spans="2:6" hidden="1" x14ac:dyDescent="0.25">
      <c r="B63" s="54" t="s">
        <v>201</v>
      </c>
      <c r="C63" s="56" t="s">
        <v>148</v>
      </c>
      <c r="D63" s="55">
        <v>0.97599999999999998</v>
      </c>
      <c r="F63"/>
    </row>
    <row r="64" spans="2:6" hidden="1" x14ac:dyDescent="0.25">
      <c r="B64" s="54" t="s">
        <v>202</v>
      </c>
      <c r="C64" s="54" t="s">
        <v>143</v>
      </c>
      <c r="D64" s="55">
        <v>0.95599999999999996</v>
      </c>
      <c r="F64"/>
    </row>
    <row r="65" spans="2:6" hidden="1" x14ac:dyDescent="0.25">
      <c r="B65" s="54" t="s">
        <v>203</v>
      </c>
      <c r="C65" s="56" t="s">
        <v>167</v>
      </c>
      <c r="D65" s="55">
        <v>1.0089999999999999</v>
      </c>
      <c r="F65"/>
    </row>
    <row r="66" spans="2:6" hidden="1" x14ac:dyDescent="0.25">
      <c r="B66" s="54" t="s">
        <v>204</v>
      </c>
      <c r="C66" s="54" t="s">
        <v>143</v>
      </c>
      <c r="D66" s="55">
        <v>0.95599999999999996</v>
      </c>
      <c r="F66"/>
    </row>
    <row r="67" spans="2:6" hidden="1" x14ac:dyDescent="0.25">
      <c r="B67" s="54" t="s">
        <v>205</v>
      </c>
      <c r="C67" s="54" t="s">
        <v>143</v>
      </c>
      <c r="D67" s="55">
        <v>0.95599999999999996</v>
      </c>
      <c r="F67"/>
    </row>
    <row r="68" spans="2:6" hidden="1" x14ac:dyDescent="0.25">
      <c r="B68" s="54" t="s">
        <v>206</v>
      </c>
      <c r="C68" s="56" t="s">
        <v>139</v>
      </c>
      <c r="D68" s="55">
        <v>0.98499999999999999</v>
      </c>
      <c r="F68"/>
    </row>
    <row r="69" spans="2:6" hidden="1" x14ac:dyDescent="0.25">
      <c r="B69" s="54" t="s">
        <v>207</v>
      </c>
      <c r="C69" s="56" t="s">
        <v>148</v>
      </c>
      <c r="D69" s="55">
        <v>0.97599999999999998</v>
      </c>
      <c r="F69"/>
    </row>
    <row r="70" spans="2:6" hidden="1" x14ac:dyDescent="0.25">
      <c r="B70" s="54" t="s">
        <v>208</v>
      </c>
      <c r="C70" s="56" t="s">
        <v>209</v>
      </c>
      <c r="D70" s="55">
        <v>0.97599999999999998</v>
      </c>
      <c r="F70"/>
    </row>
    <row r="71" spans="2:6" hidden="1" x14ac:dyDescent="0.25">
      <c r="B71" s="54" t="s">
        <v>210</v>
      </c>
      <c r="C71" s="54" t="s">
        <v>143</v>
      </c>
      <c r="D71" s="55">
        <v>0.95599999999999996</v>
      </c>
      <c r="F71"/>
    </row>
    <row r="72" spans="2:6" hidden="1" x14ac:dyDescent="0.25">
      <c r="B72" s="54" t="s">
        <v>211</v>
      </c>
      <c r="C72" s="54" t="s">
        <v>141</v>
      </c>
      <c r="D72" s="55">
        <v>1.024</v>
      </c>
      <c r="F72"/>
    </row>
    <row r="73" spans="2:6" hidden="1" x14ac:dyDescent="0.25">
      <c r="B73" s="54" t="s">
        <v>212</v>
      </c>
      <c r="C73" s="54" t="s">
        <v>143</v>
      </c>
      <c r="D73" s="55">
        <v>0.95599999999999996</v>
      </c>
      <c r="F73"/>
    </row>
    <row r="74" spans="2:6" hidden="1" x14ac:dyDescent="0.25">
      <c r="B74" s="54" t="s">
        <v>213</v>
      </c>
      <c r="C74" s="56" t="s">
        <v>148</v>
      </c>
      <c r="D74" s="55">
        <v>0.97599999999999998</v>
      </c>
      <c r="F74"/>
    </row>
    <row r="75" spans="2:6" hidden="1" x14ac:dyDescent="0.25">
      <c r="B75" s="54" t="s">
        <v>214</v>
      </c>
      <c r="C75" s="56" t="s">
        <v>148</v>
      </c>
      <c r="D75" s="55">
        <v>0.97599999999999998</v>
      </c>
      <c r="F75"/>
    </row>
    <row r="76" spans="2:6" hidden="1" x14ac:dyDescent="0.25">
      <c r="B76" s="54" t="s">
        <v>215</v>
      </c>
      <c r="C76" s="56" t="s">
        <v>152</v>
      </c>
      <c r="D76" s="55">
        <v>0.96899999999999997</v>
      </c>
      <c r="F76"/>
    </row>
    <row r="77" spans="2:6" hidden="1" x14ac:dyDescent="0.25">
      <c r="B77" s="54" t="s">
        <v>216</v>
      </c>
      <c r="C77" s="56" t="s">
        <v>148</v>
      </c>
      <c r="D77" s="55">
        <v>0.97599999999999998</v>
      </c>
      <c r="F77"/>
    </row>
    <row r="78" spans="2:6" hidden="1" x14ac:dyDescent="0.25">
      <c r="B78" s="54" t="s">
        <v>217</v>
      </c>
      <c r="C78" s="54" t="s">
        <v>143</v>
      </c>
      <c r="D78" s="55">
        <v>0.95599999999999996</v>
      </c>
      <c r="F78"/>
    </row>
    <row r="79" spans="2:6" hidden="1" x14ac:dyDescent="0.25">
      <c r="B79" s="54" t="s">
        <v>218</v>
      </c>
      <c r="C79" s="56" t="s">
        <v>154</v>
      </c>
      <c r="D79" s="55">
        <v>0.97299999999999998</v>
      </c>
      <c r="F79"/>
    </row>
    <row r="80" spans="2:6" hidden="1" x14ac:dyDescent="0.25">
      <c r="B80" s="54" t="s">
        <v>219</v>
      </c>
      <c r="C80" s="54" t="s">
        <v>141</v>
      </c>
      <c r="D80" s="55">
        <v>1.024</v>
      </c>
      <c r="F80"/>
    </row>
    <row r="81" spans="2:6" hidden="1" x14ac:dyDescent="0.25">
      <c r="B81" s="54" t="s">
        <v>220</v>
      </c>
      <c r="C81" s="56" t="s">
        <v>141</v>
      </c>
      <c r="D81" s="55">
        <v>1.024</v>
      </c>
      <c r="F81"/>
    </row>
    <row r="82" spans="2:6" hidden="1" x14ac:dyDescent="0.25">
      <c r="B82" s="54" t="s">
        <v>221</v>
      </c>
      <c r="C82" s="56" t="s">
        <v>152</v>
      </c>
      <c r="D82" s="55">
        <v>0.96899999999999997</v>
      </c>
      <c r="F82"/>
    </row>
    <row r="83" spans="2:6" hidden="1" x14ac:dyDescent="0.25">
      <c r="B83" s="54" t="s">
        <v>222</v>
      </c>
      <c r="C83" s="56" t="s">
        <v>146</v>
      </c>
      <c r="D83" s="55">
        <v>0.99299999999999999</v>
      </c>
      <c r="F83"/>
    </row>
    <row r="84" spans="2:6" hidden="1" x14ac:dyDescent="0.25">
      <c r="B84" s="54" t="s">
        <v>223</v>
      </c>
      <c r="C84" s="56" t="s">
        <v>152</v>
      </c>
      <c r="D84" s="55">
        <v>0.96899999999999997</v>
      </c>
      <c r="F84"/>
    </row>
    <row r="85" spans="2:6" hidden="1" x14ac:dyDescent="0.25">
      <c r="B85" s="54" t="s">
        <v>224</v>
      </c>
      <c r="C85" s="54" t="s">
        <v>143</v>
      </c>
      <c r="D85" s="55">
        <v>0.95599999999999996</v>
      </c>
      <c r="F85"/>
    </row>
    <row r="86" spans="2:6" hidden="1" x14ac:dyDescent="0.25">
      <c r="B86" s="54" t="s">
        <v>225</v>
      </c>
      <c r="C86" s="56" t="s">
        <v>148</v>
      </c>
      <c r="D86" s="55">
        <v>0.97599999999999998</v>
      </c>
      <c r="F86"/>
    </row>
    <row r="87" spans="2:6" hidden="1" x14ac:dyDescent="0.25">
      <c r="B87" s="54" t="s">
        <v>226</v>
      </c>
      <c r="C87" s="54" t="s">
        <v>143</v>
      </c>
      <c r="D87" s="55">
        <v>0.95599999999999996</v>
      </c>
      <c r="F87"/>
    </row>
    <row r="88" spans="2:6" hidden="1" x14ac:dyDescent="0.25">
      <c r="B88" s="54" t="s">
        <v>227</v>
      </c>
      <c r="C88" s="54" t="s">
        <v>143</v>
      </c>
      <c r="D88" s="55">
        <v>0.95599999999999996</v>
      </c>
      <c r="F88"/>
    </row>
    <row r="89" spans="2:6" hidden="1" x14ac:dyDescent="0.25">
      <c r="B89" s="54" t="s">
        <v>228</v>
      </c>
      <c r="C89" s="56" t="s">
        <v>167</v>
      </c>
      <c r="D89" s="55">
        <v>1.0089999999999999</v>
      </c>
      <c r="F89"/>
    </row>
    <row r="90" spans="2:6" hidden="1" x14ac:dyDescent="0.25">
      <c r="B90" s="54" t="s">
        <v>229</v>
      </c>
      <c r="C90" s="54" t="s">
        <v>143</v>
      </c>
      <c r="D90" s="55">
        <v>0.95599999999999996</v>
      </c>
      <c r="F90"/>
    </row>
    <row r="91" spans="2:6" hidden="1" x14ac:dyDescent="0.25">
      <c r="B91" s="54" t="s">
        <v>230</v>
      </c>
      <c r="C91" s="56" t="s">
        <v>152</v>
      </c>
      <c r="D91" s="55">
        <v>0.96899999999999997</v>
      </c>
      <c r="F91"/>
    </row>
    <row r="92" spans="2:6" hidden="1" x14ac:dyDescent="0.25">
      <c r="B92" s="54" t="s">
        <v>231</v>
      </c>
      <c r="C92" s="54" t="s">
        <v>141</v>
      </c>
      <c r="D92" s="55">
        <v>1.024</v>
      </c>
      <c r="F92"/>
    </row>
    <row r="93" spans="2:6" hidden="1" x14ac:dyDescent="0.25">
      <c r="B93" s="54" t="s">
        <v>232</v>
      </c>
      <c r="C93" s="56" t="s">
        <v>152</v>
      </c>
      <c r="D93" s="55">
        <v>0.96899999999999997</v>
      </c>
      <c r="F93"/>
    </row>
    <row r="94" spans="2:6" hidden="1" x14ac:dyDescent="0.25">
      <c r="B94" s="54" t="s">
        <v>233</v>
      </c>
      <c r="C94" s="54" t="s">
        <v>143</v>
      </c>
      <c r="D94" s="55">
        <v>0.95599999999999996</v>
      </c>
      <c r="F94"/>
    </row>
    <row r="95" spans="2:6" hidden="1" x14ac:dyDescent="0.25">
      <c r="B95" s="54" t="s">
        <v>234</v>
      </c>
      <c r="C95" s="56" t="s">
        <v>152</v>
      </c>
      <c r="D95" s="55">
        <v>0.96899999999999997</v>
      </c>
      <c r="F95"/>
    </row>
    <row r="96" spans="2:6" hidden="1" x14ac:dyDescent="0.25">
      <c r="B96" s="54" t="s">
        <v>235</v>
      </c>
      <c r="C96" s="56" t="s">
        <v>141</v>
      </c>
      <c r="D96" s="55">
        <v>1.024</v>
      </c>
      <c r="F96"/>
    </row>
    <row r="97" spans="2:6" hidden="1" x14ac:dyDescent="0.25">
      <c r="B97" s="54" t="s">
        <v>236</v>
      </c>
      <c r="C97" s="56" t="s">
        <v>148</v>
      </c>
      <c r="D97" s="55">
        <v>0.97599999999999998</v>
      </c>
      <c r="F97"/>
    </row>
    <row r="98" spans="2:6" hidden="1" x14ac:dyDescent="0.25"/>
    <row r="99" spans="2:6" hidden="1" x14ac:dyDescent="0.25"/>
    <row r="100" spans="2:6" hidden="1" x14ac:dyDescent="0.25"/>
    <row r="101" spans="2:6" hidden="1" x14ac:dyDescent="0.25"/>
    <row r="102" spans="2:6" hidden="1" x14ac:dyDescent="0.25"/>
  </sheetData>
  <sheetProtection algorithmName="SHA-512" hashValue="g+mKsmB5VtTtgFpm3RsleTi8qK7yJJBiEPrvhY5I60VBQU8Fx5wTBSomGnispkekRfGp8gpzuTXRi4QJtHh2fA==" saltValue="QuDWLnMVMmuz9twf8nKeeA==" spinCount="100000" sheet="1" objects="1" scenarios="1"/>
  <mergeCells count="2">
    <mergeCell ref="B4:D4"/>
    <mergeCell ref="B5:D5"/>
  </mergeCells>
  <dataValidations count="1">
    <dataValidation type="list" allowBlank="1" showInputMessage="1" showErrorMessage="1" prompt="Select the County of Residence to determine the Regional Variance Factor for this service." sqref="B65363:D65363 WVJ982867:WVL982867 WLN982867:WLP982867 WBR982867:WBT982867 VRV982867:VRX982867 VHZ982867:VIB982867 UYD982867:UYF982867 UOH982867:UOJ982867 UEL982867:UEN982867 TUP982867:TUR982867 TKT982867:TKV982867 TAX982867:TAZ982867 SRB982867:SRD982867 SHF982867:SHH982867 RXJ982867:RXL982867 RNN982867:RNP982867 RDR982867:RDT982867 QTV982867:QTX982867 QJZ982867:QKB982867 QAD982867:QAF982867 PQH982867:PQJ982867 PGL982867:PGN982867 OWP982867:OWR982867 OMT982867:OMV982867 OCX982867:OCZ982867 NTB982867:NTD982867 NJF982867:NJH982867 MZJ982867:MZL982867 MPN982867:MPP982867 MFR982867:MFT982867 LVV982867:LVX982867 LLZ982867:LMB982867 LCD982867:LCF982867 KSH982867:KSJ982867 KIL982867:KIN982867 JYP982867:JYR982867 JOT982867:JOV982867 JEX982867:JEZ982867 IVB982867:IVD982867 ILF982867:ILH982867 IBJ982867:IBL982867 HRN982867:HRP982867 HHR982867:HHT982867 GXV982867:GXX982867 GNZ982867:GOB982867 GED982867:GEF982867 FUH982867:FUJ982867 FKL982867:FKN982867 FAP982867:FAR982867 EQT982867:EQV982867 EGX982867:EGZ982867 DXB982867:DXD982867 DNF982867:DNH982867 DDJ982867:DDL982867 CTN982867:CTP982867 CJR982867:CJT982867 BZV982867:BZX982867 BPZ982867:BQB982867 BGD982867:BGF982867 AWH982867:AWJ982867 AML982867:AMN982867 ACP982867:ACR982867 ST982867:SV982867 IX982867:IZ982867 B982867:D982867 WVJ917331:WVL917331 WLN917331:WLP917331 WBR917331:WBT917331 VRV917331:VRX917331 VHZ917331:VIB917331 UYD917331:UYF917331 UOH917331:UOJ917331 UEL917331:UEN917331 TUP917331:TUR917331 TKT917331:TKV917331 TAX917331:TAZ917331 SRB917331:SRD917331 SHF917331:SHH917331 RXJ917331:RXL917331 RNN917331:RNP917331 RDR917331:RDT917331 QTV917331:QTX917331 QJZ917331:QKB917331 QAD917331:QAF917331 PQH917331:PQJ917331 PGL917331:PGN917331 OWP917331:OWR917331 OMT917331:OMV917331 OCX917331:OCZ917331 NTB917331:NTD917331 NJF917331:NJH917331 MZJ917331:MZL917331 MPN917331:MPP917331 MFR917331:MFT917331 LVV917331:LVX917331 LLZ917331:LMB917331 LCD917331:LCF917331 KSH917331:KSJ917331 KIL917331:KIN917331 JYP917331:JYR917331 JOT917331:JOV917331 JEX917331:JEZ917331 IVB917331:IVD917331 ILF917331:ILH917331 IBJ917331:IBL917331 HRN917331:HRP917331 HHR917331:HHT917331 GXV917331:GXX917331 GNZ917331:GOB917331 GED917331:GEF917331 FUH917331:FUJ917331 FKL917331:FKN917331 FAP917331:FAR917331 EQT917331:EQV917331 EGX917331:EGZ917331 DXB917331:DXD917331 DNF917331:DNH917331 DDJ917331:DDL917331 CTN917331:CTP917331 CJR917331:CJT917331 BZV917331:BZX917331 BPZ917331:BQB917331 BGD917331:BGF917331 AWH917331:AWJ917331 AML917331:AMN917331 ACP917331:ACR917331 ST917331:SV917331 IX917331:IZ917331 B917331:D917331 WVJ851795:WVL851795 WLN851795:WLP851795 WBR851795:WBT851795 VRV851795:VRX851795 VHZ851795:VIB851795 UYD851795:UYF851795 UOH851795:UOJ851795 UEL851795:UEN851795 TUP851795:TUR851795 TKT851795:TKV851795 TAX851795:TAZ851795 SRB851795:SRD851795 SHF851795:SHH851795 RXJ851795:RXL851795 RNN851795:RNP851795 RDR851795:RDT851795 QTV851795:QTX851795 QJZ851795:QKB851795 QAD851795:QAF851795 PQH851795:PQJ851795 PGL851795:PGN851795 OWP851795:OWR851795 OMT851795:OMV851795 OCX851795:OCZ851795 NTB851795:NTD851795 NJF851795:NJH851795 MZJ851795:MZL851795 MPN851795:MPP851795 MFR851795:MFT851795 LVV851795:LVX851795 LLZ851795:LMB851795 LCD851795:LCF851795 KSH851795:KSJ851795 KIL851795:KIN851795 JYP851795:JYR851795 JOT851795:JOV851795 JEX851795:JEZ851795 IVB851795:IVD851795 ILF851795:ILH851795 IBJ851795:IBL851795 HRN851795:HRP851795 HHR851795:HHT851795 GXV851795:GXX851795 GNZ851795:GOB851795 GED851795:GEF851795 FUH851795:FUJ851795 FKL851795:FKN851795 FAP851795:FAR851795 EQT851795:EQV851795 EGX851795:EGZ851795 DXB851795:DXD851795 DNF851795:DNH851795 DDJ851795:DDL851795 CTN851795:CTP851795 CJR851795:CJT851795 BZV851795:BZX851795 BPZ851795:BQB851795 BGD851795:BGF851795 AWH851795:AWJ851795 AML851795:AMN851795 ACP851795:ACR851795 ST851795:SV851795 IX851795:IZ851795 B851795:D851795 WVJ786259:WVL786259 WLN786259:WLP786259 WBR786259:WBT786259 VRV786259:VRX786259 VHZ786259:VIB786259 UYD786259:UYF786259 UOH786259:UOJ786259 UEL786259:UEN786259 TUP786259:TUR786259 TKT786259:TKV786259 TAX786259:TAZ786259 SRB786259:SRD786259 SHF786259:SHH786259 RXJ786259:RXL786259 RNN786259:RNP786259 RDR786259:RDT786259 QTV786259:QTX786259 QJZ786259:QKB786259 QAD786259:QAF786259 PQH786259:PQJ786259 PGL786259:PGN786259 OWP786259:OWR786259 OMT786259:OMV786259 OCX786259:OCZ786259 NTB786259:NTD786259 NJF786259:NJH786259 MZJ786259:MZL786259 MPN786259:MPP786259 MFR786259:MFT786259 LVV786259:LVX786259 LLZ786259:LMB786259 LCD786259:LCF786259 KSH786259:KSJ786259 KIL786259:KIN786259 JYP786259:JYR786259 JOT786259:JOV786259 JEX786259:JEZ786259 IVB786259:IVD786259 ILF786259:ILH786259 IBJ786259:IBL786259 HRN786259:HRP786259 HHR786259:HHT786259 GXV786259:GXX786259 GNZ786259:GOB786259 GED786259:GEF786259 FUH786259:FUJ786259 FKL786259:FKN786259 FAP786259:FAR786259 EQT786259:EQV786259 EGX786259:EGZ786259 DXB786259:DXD786259 DNF786259:DNH786259 DDJ786259:DDL786259 CTN786259:CTP786259 CJR786259:CJT786259 BZV786259:BZX786259 BPZ786259:BQB786259 BGD786259:BGF786259 AWH786259:AWJ786259 AML786259:AMN786259 ACP786259:ACR786259 ST786259:SV786259 IX786259:IZ786259 B786259:D786259 WVJ720723:WVL720723 WLN720723:WLP720723 WBR720723:WBT720723 VRV720723:VRX720723 VHZ720723:VIB720723 UYD720723:UYF720723 UOH720723:UOJ720723 UEL720723:UEN720723 TUP720723:TUR720723 TKT720723:TKV720723 TAX720723:TAZ720723 SRB720723:SRD720723 SHF720723:SHH720723 RXJ720723:RXL720723 RNN720723:RNP720723 RDR720723:RDT720723 QTV720723:QTX720723 QJZ720723:QKB720723 QAD720723:QAF720723 PQH720723:PQJ720723 PGL720723:PGN720723 OWP720723:OWR720723 OMT720723:OMV720723 OCX720723:OCZ720723 NTB720723:NTD720723 NJF720723:NJH720723 MZJ720723:MZL720723 MPN720723:MPP720723 MFR720723:MFT720723 LVV720723:LVX720723 LLZ720723:LMB720723 LCD720723:LCF720723 KSH720723:KSJ720723 KIL720723:KIN720723 JYP720723:JYR720723 JOT720723:JOV720723 JEX720723:JEZ720723 IVB720723:IVD720723 ILF720723:ILH720723 IBJ720723:IBL720723 HRN720723:HRP720723 HHR720723:HHT720723 GXV720723:GXX720723 GNZ720723:GOB720723 GED720723:GEF720723 FUH720723:FUJ720723 FKL720723:FKN720723 FAP720723:FAR720723 EQT720723:EQV720723 EGX720723:EGZ720723 DXB720723:DXD720723 DNF720723:DNH720723 DDJ720723:DDL720723 CTN720723:CTP720723 CJR720723:CJT720723 BZV720723:BZX720723 BPZ720723:BQB720723 BGD720723:BGF720723 AWH720723:AWJ720723 AML720723:AMN720723 ACP720723:ACR720723 ST720723:SV720723 IX720723:IZ720723 B720723:D720723 WVJ655187:WVL655187 WLN655187:WLP655187 WBR655187:WBT655187 VRV655187:VRX655187 VHZ655187:VIB655187 UYD655187:UYF655187 UOH655187:UOJ655187 UEL655187:UEN655187 TUP655187:TUR655187 TKT655187:TKV655187 TAX655187:TAZ655187 SRB655187:SRD655187 SHF655187:SHH655187 RXJ655187:RXL655187 RNN655187:RNP655187 RDR655187:RDT655187 QTV655187:QTX655187 QJZ655187:QKB655187 QAD655187:QAF655187 PQH655187:PQJ655187 PGL655187:PGN655187 OWP655187:OWR655187 OMT655187:OMV655187 OCX655187:OCZ655187 NTB655187:NTD655187 NJF655187:NJH655187 MZJ655187:MZL655187 MPN655187:MPP655187 MFR655187:MFT655187 LVV655187:LVX655187 LLZ655187:LMB655187 LCD655187:LCF655187 KSH655187:KSJ655187 KIL655187:KIN655187 JYP655187:JYR655187 JOT655187:JOV655187 JEX655187:JEZ655187 IVB655187:IVD655187 ILF655187:ILH655187 IBJ655187:IBL655187 HRN655187:HRP655187 HHR655187:HHT655187 GXV655187:GXX655187 GNZ655187:GOB655187 GED655187:GEF655187 FUH655187:FUJ655187 FKL655187:FKN655187 FAP655187:FAR655187 EQT655187:EQV655187 EGX655187:EGZ655187 DXB655187:DXD655187 DNF655187:DNH655187 DDJ655187:DDL655187 CTN655187:CTP655187 CJR655187:CJT655187 BZV655187:BZX655187 BPZ655187:BQB655187 BGD655187:BGF655187 AWH655187:AWJ655187 AML655187:AMN655187 ACP655187:ACR655187 ST655187:SV655187 IX655187:IZ655187 B655187:D655187 WVJ589651:WVL589651 WLN589651:WLP589651 WBR589651:WBT589651 VRV589651:VRX589651 VHZ589651:VIB589651 UYD589651:UYF589651 UOH589651:UOJ589651 UEL589651:UEN589651 TUP589651:TUR589651 TKT589651:TKV589651 TAX589651:TAZ589651 SRB589651:SRD589651 SHF589651:SHH589651 RXJ589651:RXL589651 RNN589651:RNP589651 RDR589651:RDT589651 QTV589651:QTX589651 QJZ589651:QKB589651 QAD589651:QAF589651 PQH589651:PQJ589651 PGL589651:PGN589651 OWP589651:OWR589651 OMT589651:OMV589651 OCX589651:OCZ589651 NTB589651:NTD589651 NJF589651:NJH589651 MZJ589651:MZL589651 MPN589651:MPP589651 MFR589651:MFT589651 LVV589651:LVX589651 LLZ589651:LMB589651 LCD589651:LCF589651 KSH589651:KSJ589651 KIL589651:KIN589651 JYP589651:JYR589651 JOT589651:JOV589651 JEX589651:JEZ589651 IVB589651:IVD589651 ILF589651:ILH589651 IBJ589651:IBL589651 HRN589651:HRP589651 HHR589651:HHT589651 GXV589651:GXX589651 GNZ589651:GOB589651 GED589651:GEF589651 FUH589651:FUJ589651 FKL589651:FKN589651 FAP589651:FAR589651 EQT589651:EQV589651 EGX589651:EGZ589651 DXB589651:DXD589651 DNF589651:DNH589651 DDJ589651:DDL589651 CTN589651:CTP589651 CJR589651:CJT589651 BZV589651:BZX589651 BPZ589651:BQB589651 BGD589651:BGF589651 AWH589651:AWJ589651 AML589651:AMN589651 ACP589651:ACR589651 ST589651:SV589651 IX589651:IZ589651 B589651:D589651 WVJ524115:WVL524115 WLN524115:WLP524115 WBR524115:WBT524115 VRV524115:VRX524115 VHZ524115:VIB524115 UYD524115:UYF524115 UOH524115:UOJ524115 UEL524115:UEN524115 TUP524115:TUR524115 TKT524115:TKV524115 TAX524115:TAZ524115 SRB524115:SRD524115 SHF524115:SHH524115 RXJ524115:RXL524115 RNN524115:RNP524115 RDR524115:RDT524115 QTV524115:QTX524115 QJZ524115:QKB524115 QAD524115:QAF524115 PQH524115:PQJ524115 PGL524115:PGN524115 OWP524115:OWR524115 OMT524115:OMV524115 OCX524115:OCZ524115 NTB524115:NTD524115 NJF524115:NJH524115 MZJ524115:MZL524115 MPN524115:MPP524115 MFR524115:MFT524115 LVV524115:LVX524115 LLZ524115:LMB524115 LCD524115:LCF524115 KSH524115:KSJ524115 KIL524115:KIN524115 JYP524115:JYR524115 JOT524115:JOV524115 JEX524115:JEZ524115 IVB524115:IVD524115 ILF524115:ILH524115 IBJ524115:IBL524115 HRN524115:HRP524115 HHR524115:HHT524115 GXV524115:GXX524115 GNZ524115:GOB524115 GED524115:GEF524115 FUH524115:FUJ524115 FKL524115:FKN524115 FAP524115:FAR524115 EQT524115:EQV524115 EGX524115:EGZ524115 DXB524115:DXD524115 DNF524115:DNH524115 DDJ524115:DDL524115 CTN524115:CTP524115 CJR524115:CJT524115 BZV524115:BZX524115 BPZ524115:BQB524115 BGD524115:BGF524115 AWH524115:AWJ524115 AML524115:AMN524115 ACP524115:ACR524115 ST524115:SV524115 IX524115:IZ524115 B524115:D524115 WVJ458579:WVL458579 WLN458579:WLP458579 WBR458579:WBT458579 VRV458579:VRX458579 VHZ458579:VIB458579 UYD458579:UYF458579 UOH458579:UOJ458579 UEL458579:UEN458579 TUP458579:TUR458579 TKT458579:TKV458579 TAX458579:TAZ458579 SRB458579:SRD458579 SHF458579:SHH458579 RXJ458579:RXL458579 RNN458579:RNP458579 RDR458579:RDT458579 QTV458579:QTX458579 QJZ458579:QKB458579 QAD458579:QAF458579 PQH458579:PQJ458579 PGL458579:PGN458579 OWP458579:OWR458579 OMT458579:OMV458579 OCX458579:OCZ458579 NTB458579:NTD458579 NJF458579:NJH458579 MZJ458579:MZL458579 MPN458579:MPP458579 MFR458579:MFT458579 LVV458579:LVX458579 LLZ458579:LMB458579 LCD458579:LCF458579 KSH458579:KSJ458579 KIL458579:KIN458579 JYP458579:JYR458579 JOT458579:JOV458579 JEX458579:JEZ458579 IVB458579:IVD458579 ILF458579:ILH458579 IBJ458579:IBL458579 HRN458579:HRP458579 HHR458579:HHT458579 GXV458579:GXX458579 GNZ458579:GOB458579 GED458579:GEF458579 FUH458579:FUJ458579 FKL458579:FKN458579 FAP458579:FAR458579 EQT458579:EQV458579 EGX458579:EGZ458579 DXB458579:DXD458579 DNF458579:DNH458579 DDJ458579:DDL458579 CTN458579:CTP458579 CJR458579:CJT458579 BZV458579:BZX458579 BPZ458579:BQB458579 BGD458579:BGF458579 AWH458579:AWJ458579 AML458579:AMN458579 ACP458579:ACR458579 ST458579:SV458579 IX458579:IZ458579 B458579:D458579 WVJ393043:WVL393043 WLN393043:WLP393043 WBR393043:WBT393043 VRV393043:VRX393043 VHZ393043:VIB393043 UYD393043:UYF393043 UOH393043:UOJ393043 UEL393043:UEN393043 TUP393043:TUR393043 TKT393043:TKV393043 TAX393043:TAZ393043 SRB393043:SRD393043 SHF393043:SHH393043 RXJ393043:RXL393043 RNN393043:RNP393043 RDR393043:RDT393043 QTV393043:QTX393043 QJZ393043:QKB393043 QAD393043:QAF393043 PQH393043:PQJ393043 PGL393043:PGN393043 OWP393043:OWR393043 OMT393043:OMV393043 OCX393043:OCZ393043 NTB393043:NTD393043 NJF393043:NJH393043 MZJ393043:MZL393043 MPN393043:MPP393043 MFR393043:MFT393043 LVV393043:LVX393043 LLZ393043:LMB393043 LCD393043:LCF393043 KSH393043:KSJ393043 KIL393043:KIN393043 JYP393043:JYR393043 JOT393043:JOV393043 JEX393043:JEZ393043 IVB393043:IVD393043 ILF393043:ILH393043 IBJ393043:IBL393043 HRN393043:HRP393043 HHR393043:HHT393043 GXV393043:GXX393043 GNZ393043:GOB393043 GED393043:GEF393043 FUH393043:FUJ393043 FKL393043:FKN393043 FAP393043:FAR393043 EQT393043:EQV393043 EGX393043:EGZ393043 DXB393043:DXD393043 DNF393043:DNH393043 DDJ393043:DDL393043 CTN393043:CTP393043 CJR393043:CJT393043 BZV393043:BZX393043 BPZ393043:BQB393043 BGD393043:BGF393043 AWH393043:AWJ393043 AML393043:AMN393043 ACP393043:ACR393043 ST393043:SV393043 IX393043:IZ393043 B393043:D393043 WVJ327507:WVL327507 WLN327507:WLP327507 WBR327507:WBT327507 VRV327507:VRX327507 VHZ327507:VIB327507 UYD327507:UYF327507 UOH327507:UOJ327507 UEL327507:UEN327507 TUP327507:TUR327507 TKT327507:TKV327507 TAX327507:TAZ327507 SRB327507:SRD327507 SHF327507:SHH327507 RXJ327507:RXL327507 RNN327507:RNP327507 RDR327507:RDT327507 QTV327507:QTX327507 QJZ327507:QKB327507 QAD327507:QAF327507 PQH327507:PQJ327507 PGL327507:PGN327507 OWP327507:OWR327507 OMT327507:OMV327507 OCX327507:OCZ327507 NTB327507:NTD327507 NJF327507:NJH327507 MZJ327507:MZL327507 MPN327507:MPP327507 MFR327507:MFT327507 LVV327507:LVX327507 LLZ327507:LMB327507 LCD327507:LCF327507 KSH327507:KSJ327507 KIL327507:KIN327507 JYP327507:JYR327507 JOT327507:JOV327507 JEX327507:JEZ327507 IVB327507:IVD327507 ILF327507:ILH327507 IBJ327507:IBL327507 HRN327507:HRP327507 HHR327507:HHT327507 GXV327507:GXX327507 GNZ327507:GOB327507 GED327507:GEF327507 FUH327507:FUJ327507 FKL327507:FKN327507 FAP327507:FAR327507 EQT327507:EQV327507 EGX327507:EGZ327507 DXB327507:DXD327507 DNF327507:DNH327507 DDJ327507:DDL327507 CTN327507:CTP327507 CJR327507:CJT327507 BZV327507:BZX327507 BPZ327507:BQB327507 BGD327507:BGF327507 AWH327507:AWJ327507 AML327507:AMN327507 ACP327507:ACR327507 ST327507:SV327507 IX327507:IZ327507 B327507:D327507 WVJ261971:WVL261971 WLN261971:WLP261971 WBR261971:WBT261971 VRV261971:VRX261971 VHZ261971:VIB261971 UYD261971:UYF261971 UOH261971:UOJ261971 UEL261971:UEN261971 TUP261971:TUR261971 TKT261971:TKV261971 TAX261971:TAZ261971 SRB261971:SRD261971 SHF261971:SHH261971 RXJ261971:RXL261971 RNN261971:RNP261971 RDR261971:RDT261971 QTV261971:QTX261971 QJZ261971:QKB261971 QAD261971:QAF261971 PQH261971:PQJ261971 PGL261971:PGN261971 OWP261971:OWR261971 OMT261971:OMV261971 OCX261971:OCZ261971 NTB261971:NTD261971 NJF261971:NJH261971 MZJ261971:MZL261971 MPN261971:MPP261971 MFR261971:MFT261971 LVV261971:LVX261971 LLZ261971:LMB261971 LCD261971:LCF261971 KSH261971:KSJ261971 KIL261971:KIN261971 JYP261971:JYR261971 JOT261971:JOV261971 JEX261971:JEZ261971 IVB261971:IVD261971 ILF261971:ILH261971 IBJ261971:IBL261971 HRN261971:HRP261971 HHR261971:HHT261971 GXV261971:GXX261971 GNZ261971:GOB261971 GED261971:GEF261971 FUH261971:FUJ261971 FKL261971:FKN261971 FAP261971:FAR261971 EQT261971:EQV261971 EGX261971:EGZ261971 DXB261971:DXD261971 DNF261971:DNH261971 DDJ261971:DDL261971 CTN261971:CTP261971 CJR261971:CJT261971 BZV261971:BZX261971 BPZ261971:BQB261971 BGD261971:BGF261971 AWH261971:AWJ261971 AML261971:AMN261971 ACP261971:ACR261971 ST261971:SV261971 IX261971:IZ261971 B261971:D261971 WVJ196435:WVL196435 WLN196435:WLP196435 WBR196435:WBT196435 VRV196435:VRX196435 VHZ196435:VIB196435 UYD196435:UYF196435 UOH196435:UOJ196435 UEL196435:UEN196435 TUP196435:TUR196435 TKT196435:TKV196435 TAX196435:TAZ196435 SRB196435:SRD196435 SHF196435:SHH196435 RXJ196435:RXL196435 RNN196435:RNP196435 RDR196435:RDT196435 QTV196435:QTX196435 QJZ196435:QKB196435 QAD196435:QAF196435 PQH196435:PQJ196435 PGL196435:PGN196435 OWP196435:OWR196435 OMT196435:OMV196435 OCX196435:OCZ196435 NTB196435:NTD196435 NJF196435:NJH196435 MZJ196435:MZL196435 MPN196435:MPP196435 MFR196435:MFT196435 LVV196435:LVX196435 LLZ196435:LMB196435 LCD196435:LCF196435 KSH196435:KSJ196435 KIL196435:KIN196435 JYP196435:JYR196435 JOT196435:JOV196435 JEX196435:JEZ196435 IVB196435:IVD196435 ILF196435:ILH196435 IBJ196435:IBL196435 HRN196435:HRP196435 HHR196435:HHT196435 GXV196435:GXX196435 GNZ196435:GOB196435 GED196435:GEF196435 FUH196435:FUJ196435 FKL196435:FKN196435 FAP196435:FAR196435 EQT196435:EQV196435 EGX196435:EGZ196435 DXB196435:DXD196435 DNF196435:DNH196435 DDJ196435:DDL196435 CTN196435:CTP196435 CJR196435:CJT196435 BZV196435:BZX196435 BPZ196435:BQB196435 BGD196435:BGF196435 AWH196435:AWJ196435 AML196435:AMN196435 ACP196435:ACR196435 ST196435:SV196435 IX196435:IZ196435 B196435:D196435 WVJ130899:WVL130899 WLN130899:WLP130899 WBR130899:WBT130899 VRV130899:VRX130899 VHZ130899:VIB130899 UYD130899:UYF130899 UOH130899:UOJ130899 UEL130899:UEN130899 TUP130899:TUR130899 TKT130899:TKV130899 TAX130899:TAZ130899 SRB130899:SRD130899 SHF130899:SHH130899 RXJ130899:RXL130899 RNN130899:RNP130899 RDR130899:RDT130899 QTV130899:QTX130899 QJZ130899:QKB130899 QAD130899:QAF130899 PQH130899:PQJ130899 PGL130899:PGN130899 OWP130899:OWR130899 OMT130899:OMV130899 OCX130899:OCZ130899 NTB130899:NTD130899 NJF130899:NJH130899 MZJ130899:MZL130899 MPN130899:MPP130899 MFR130899:MFT130899 LVV130899:LVX130899 LLZ130899:LMB130899 LCD130899:LCF130899 KSH130899:KSJ130899 KIL130899:KIN130899 JYP130899:JYR130899 JOT130899:JOV130899 JEX130899:JEZ130899 IVB130899:IVD130899 ILF130899:ILH130899 IBJ130899:IBL130899 HRN130899:HRP130899 HHR130899:HHT130899 GXV130899:GXX130899 GNZ130899:GOB130899 GED130899:GEF130899 FUH130899:FUJ130899 FKL130899:FKN130899 FAP130899:FAR130899 EQT130899:EQV130899 EGX130899:EGZ130899 DXB130899:DXD130899 DNF130899:DNH130899 DDJ130899:DDL130899 CTN130899:CTP130899 CJR130899:CJT130899 BZV130899:BZX130899 BPZ130899:BQB130899 BGD130899:BGF130899 AWH130899:AWJ130899 AML130899:AMN130899 ACP130899:ACR130899 ST130899:SV130899 IX130899:IZ130899 B130899:D130899 WVJ65363:WVL65363 WLN65363:WLP65363 WBR65363:WBT65363 VRV65363:VRX65363 VHZ65363:VIB65363 UYD65363:UYF65363 UOH65363:UOJ65363 UEL65363:UEN65363 TUP65363:TUR65363 TKT65363:TKV65363 TAX65363:TAZ65363 SRB65363:SRD65363 SHF65363:SHH65363 RXJ65363:RXL65363 RNN65363:RNP65363 RDR65363:RDT65363 QTV65363:QTX65363 QJZ65363:QKB65363 QAD65363:QAF65363 PQH65363:PQJ65363 PGL65363:PGN65363 OWP65363:OWR65363 OMT65363:OMV65363 OCX65363:OCZ65363 NTB65363:NTD65363 NJF65363:NJH65363 MZJ65363:MZL65363 MPN65363:MPP65363 MFR65363:MFT65363 LVV65363:LVX65363 LLZ65363:LMB65363 LCD65363:LCF65363 KSH65363:KSJ65363 KIL65363:KIN65363 JYP65363:JYR65363 JOT65363:JOV65363 JEX65363:JEZ65363 IVB65363:IVD65363 ILF65363:ILH65363 IBJ65363:IBL65363 HRN65363:HRP65363 HHR65363:HHT65363 GXV65363:GXX65363 GNZ65363:GOB65363 GED65363:GEF65363 FUH65363:FUJ65363 FKL65363:FKN65363 FAP65363:FAR65363 EQT65363:EQV65363 EGX65363:EGZ65363 DXB65363:DXD65363 DNF65363:DNH65363 DDJ65363:DDL65363 CTN65363:CTP65363 CJR65363:CJT65363 BZV65363:BZX65363 BPZ65363:BQB65363 BGD65363:BGF65363 AWH65363:AWJ65363 AML65363:AMN65363 ACP65363:ACR65363 ST65363:SV65363 IX65363:IZ65363 WVJ4:WVL4 WLN4:WLP4 WBR4:WBT4 VRV4:VRX4 VHZ4:VIB4 UYD4:UYF4 UOH4:UOJ4 UEL4:UEN4 TUP4:TUR4 TKT4:TKV4 TAX4:TAZ4 SRB4:SRD4 SHF4:SHH4 RXJ4:RXL4 RNN4:RNP4 RDR4:RDT4 QTV4:QTX4 QJZ4:QKB4 QAD4:QAF4 PQH4:PQJ4 PGL4:PGN4 OWP4:OWR4 OMT4:OMV4 OCX4:OCZ4 NTB4:NTD4 NJF4:NJH4 MZJ4:MZL4 MPN4:MPP4 MFR4:MFT4 LVV4:LVX4 LLZ4:LMB4 LCD4:LCF4 KSH4:KSJ4 KIL4:KIN4 JYP4:JYR4 JOT4:JOV4 JEX4:JEZ4 IVB4:IVD4 ILF4:ILH4 IBJ4:IBL4 HRN4:HRP4 HHR4:HHT4 GXV4:GXX4 GNZ4:GOB4 GED4:GEF4 FUH4:FUJ4 FKL4:FKN4 FAP4:FAR4 EQT4:EQV4 EGX4:EGZ4 DXB4:DXD4 DNF4:DNH4 DDJ4:DDL4 CTN4:CTP4 CJR4:CJT4 BZV4:BZX4 BPZ4:BQB4 BGD4:BGF4 AWH4:AWJ4 AML4:AMN4 ACP4:ACR4 ST4:SV4 IX4:IZ4 B4:D4">
      <formula1>$B$10:$B$97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5" sqref="E5"/>
    </sheetView>
  </sheetViews>
  <sheetFormatPr defaultRowHeight="15" x14ac:dyDescent="0.25"/>
  <cols>
    <col min="1" max="1" width="37.7109375" style="3" bestFit="1" customWidth="1"/>
    <col min="2" max="2" width="16.85546875" style="3" customWidth="1"/>
    <col min="3" max="3" width="10.5703125" style="6" bestFit="1" customWidth="1"/>
    <col min="4" max="4" width="10.5703125" style="6" hidden="1" customWidth="1"/>
    <col min="5" max="5" width="10.5703125" style="6" bestFit="1" customWidth="1"/>
    <col min="6" max="16384" width="9.140625" style="3"/>
  </cols>
  <sheetData>
    <row r="1" spans="1:4" customFormat="1" ht="15.75" x14ac:dyDescent="0.25">
      <c r="A1" s="23" t="s">
        <v>100</v>
      </c>
    </row>
    <row r="2" spans="1:4" customFormat="1" x14ac:dyDescent="0.25"/>
    <row r="3" spans="1:4" customFormat="1" x14ac:dyDescent="0.25">
      <c r="A3" s="1" t="s">
        <v>90</v>
      </c>
    </row>
    <row r="4" spans="1:4" customFormat="1" x14ac:dyDescent="0.25">
      <c r="A4" s="24" t="s">
        <v>94</v>
      </c>
      <c r="B4" s="25">
        <f>'Direct Staffing'!B93:E93</f>
        <v>0</v>
      </c>
    </row>
    <row r="5" spans="1:4" customFormat="1" x14ac:dyDescent="0.25"/>
    <row r="6" spans="1:4" customFormat="1" x14ac:dyDescent="0.25">
      <c r="A6" s="1" t="s">
        <v>91</v>
      </c>
    </row>
    <row r="7" spans="1:4" customFormat="1" x14ac:dyDescent="0.25">
      <c r="A7" s="24" t="s">
        <v>95</v>
      </c>
      <c r="B7" s="26">
        <f>'Direct Staffing'!B94</f>
        <v>0</v>
      </c>
    </row>
    <row r="8" spans="1:4" customFormat="1" x14ac:dyDescent="0.25">
      <c r="A8" s="2"/>
      <c r="B8" s="27"/>
    </row>
    <row r="9" spans="1:4" x14ac:dyDescent="0.25">
      <c r="A9" s="13" t="s">
        <v>76</v>
      </c>
      <c r="B9" s="29">
        <v>0.15</v>
      </c>
    </row>
    <row r="10" spans="1:4" x14ac:dyDescent="0.25">
      <c r="A10" s="28" t="s">
        <v>92</v>
      </c>
      <c r="B10" s="30">
        <f>'Direct Staffing'!G90-B4</f>
        <v>0</v>
      </c>
    </row>
    <row r="11" spans="1:4" x14ac:dyDescent="0.25">
      <c r="A11" s="57"/>
      <c r="B11" s="58"/>
    </row>
    <row r="12" spans="1:4" x14ac:dyDescent="0.25">
      <c r="A12" s="31" t="s">
        <v>237</v>
      </c>
    </row>
    <row r="13" spans="1:4" x14ac:dyDescent="0.25">
      <c r="A13" s="32" t="s">
        <v>238</v>
      </c>
      <c r="B13" s="59" t="str">
        <f>'Regional Variance Factor'!B7</f>
        <v>-</v>
      </c>
      <c r="D13" s="6" t="str">
        <f>IF((B13&lt;&gt;"-"),(B13*(B4+B10)),"Select County")</f>
        <v>Select County</v>
      </c>
    </row>
    <row r="15" spans="1:4" x14ac:dyDescent="0.25">
      <c r="A15" s="31" t="s">
        <v>93</v>
      </c>
    </row>
    <row r="16" spans="1:4" x14ac:dyDescent="0.25">
      <c r="A16" s="32" t="s">
        <v>96</v>
      </c>
      <c r="B16" s="30" t="str">
        <f>D16</f>
        <v>Select County</v>
      </c>
      <c r="D16" s="6" t="str">
        <f>IF((B13&lt;&gt;"-"),(D13),"Select County")</f>
        <v>Select County</v>
      </c>
    </row>
    <row r="18" spans="1:2" x14ac:dyDescent="0.25">
      <c r="A18" s="13" t="s">
        <v>97</v>
      </c>
      <c r="B18" s="5">
        <v>1</v>
      </c>
    </row>
    <row r="19" spans="1:2" x14ac:dyDescent="0.25">
      <c r="A19" s="32" t="s">
        <v>98</v>
      </c>
      <c r="B19" s="30" t="str">
        <f>IF((B13&lt;&gt;"-"),B22-B16,"-")</f>
        <v>-</v>
      </c>
    </row>
    <row r="21" spans="1:2" x14ac:dyDescent="0.25">
      <c r="A21" s="13" t="s">
        <v>117</v>
      </c>
    </row>
    <row r="22" spans="1:2" x14ac:dyDescent="0.25">
      <c r="A22" s="4" t="s">
        <v>112</v>
      </c>
      <c r="B22" s="30" t="str">
        <f>IF((B13&lt;&gt;"-"),ROUND(B16*B18,4),"-")</f>
        <v>-</v>
      </c>
    </row>
    <row r="24" spans="1:2" x14ac:dyDescent="0.25">
      <c r="A24" s="13" t="s">
        <v>113</v>
      </c>
      <c r="B24" s="5">
        <v>0.01</v>
      </c>
    </row>
    <row r="25" spans="1:2" x14ac:dyDescent="0.25">
      <c r="A25" s="32" t="s">
        <v>114</v>
      </c>
      <c r="B25" s="30" t="str">
        <f>IF((B13&lt;&gt;"-"),B24*B22,"-")</f>
        <v>-</v>
      </c>
    </row>
    <row r="27" spans="1:2" x14ac:dyDescent="0.25">
      <c r="A27" s="13" t="s">
        <v>119</v>
      </c>
    </row>
    <row r="28" spans="1:2" x14ac:dyDescent="0.25">
      <c r="A28" s="4" t="s">
        <v>115</v>
      </c>
      <c r="B28" s="30" t="str">
        <f>IF((B13&lt;&gt;"-"),B22+B25,"-")</f>
        <v>-</v>
      </c>
    </row>
    <row r="30" spans="1:2" x14ac:dyDescent="0.25">
      <c r="A30" s="13" t="s">
        <v>120</v>
      </c>
      <c r="B30" s="5">
        <v>0.05</v>
      </c>
    </row>
    <row r="31" spans="1:2" x14ac:dyDescent="0.25">
      <c r="A31" s="32" t="s">
        <v>114</v>
      </c>
      <c r="B31" s="30" t="str">
        <f>IF((B13&lt;&gt;"-"),ROUND(B30*B28,2),"-")</f>
        <v>-</v>
      </c>
    </row>
    <row r="33" spans="1:2" x14ac:dyDescent="0.25">
      <c r="A33" s="13" t="s">
        <v>121</v>
      </c>
    </row>
    <row r="34" spans="1:2" x14ac:dyDescent="0.25">
      <c r="A34" s="4" t="s">
        <v>115</v>
      </c>
      <c r="B34" s="30" t="str">
        <f>IF((B13&lt;&gt;"-"),B28+B31,"-")</f>
        <v>-</v>
      </c>
    </row>
    <row r="36" spans="1:2" x14ac:dyDescent="0.25">
      <c r="A36" s="13" t="s">
        <v>127</v>
      </c>
      <c r="B36" s="5">
        <v>0.01</v>
      </c>
    </row>
    <row r="37" spans="1:2" x14ac:dyDescent="0.25">
      <c r="A37" s="32" t="s">
        <v>114</v>
      </c>
      <c r="B37" s="30" t="str">
        <f>IF((B13&lt;&gt;"-"),ROUND(B36*B34,2),"-")</f>
        <v>-</v>
      </c>
    </row>
    <row r="39" spans="1:2" x14ac:dyDescent="0.25">
      <c r="A39" s="13" t="s">
        <v>128</v>
      </c>
    </row>
    <row r="40" spans="1:2" x14ac:dyDescent="0.25">
      <c r="A40" s="4" t="s">
        <v>115</v>
      </c>
      <c r="B40" s="30" t="str">
        <f>IF((B13&lt;&gt;"-"),B34+B37,"-")</f>
        <v>-</v>
      </c>
    </row>
  </sheetData>
  <sheetProtection algorithmName="SHA-512" hashValue="5Ma8Wo+qT6TvhLIXovyyRcd2SkMK9AGgoNocK4AIMwFapZHXQb/NG4WhHNA1085pqVsgn0nguZRNmz+qo4YnIg==" saltValue="IIp7o0KeIlSt7X/ChgBYZw==" spinCount="100000" sheet="1" objects="1" scenarios="1"/>
  <dataValidations xWindow="418" yWindow="412" count="12">
    <dataValidation allowBlank="1" showInputMessage="1" showErrorMessage="1" prompt="Direct Staffing Rate formula is equal to Total Rate from Direct Staffing sheet" sqref="B4"/>
    <dataValidation allowBlank="1" showInputMessage="1" showErrorMessage="1" prompt="Number of Eligible Units formula is equal to Eligible Units from Direct Staffing sheet" sqref="B7"/>
    <dataValidation allowBlank="1" showInputMessage="1" showErrorMessage="1" prompt="Disability Factor" sqref="B9"/>
    <dataValidation allowBlank="1" showInputMessage="1" showErrorMessage="1" prompt="Disability Factor Amount is equal to rate for eligible units times Disability Factor" sqref="B10:B11"/>
    <dataValidation allowBlank="1" showInputMessage="1" showErrorMessage="1" prompt="Unit Rate Amount formula is equal to Direct Staffing Rate plus Disability Factor Amount" sqref="B16 B13"/>
    <dataValidation allowBlank="1" showInputMessage="1" showErrorMessage="1" prompt="Budget Neutrality Factor" sqref="B18"/>
    <dataValidation allowBlank="1" showInputMessage="1" showErrorMessage="1" prompt="Unit Budget Neutrality formula is Total Unit Rate minus Unit Rate Amount" sqref="B19"/>
    <dataValidation allowBlank="1" showInputMessage="1" showErrorMessage="1" prompt="Post COLA Rate formula is Original Total Rate plus Cost of Living Adjustment" sqref="B28 B34 B40"/>
    <dataValidation allowBlank="1" showInputMessage="1" showErrorMessage="1" prompt="Original Total Unit Rate formula is Unit Rate Amount times Budget Neutrality Factor" sqref="B22"/>
    <dataValidation allowBlank="1" showInputMessage="1" showErrorMessage="1" prompt="Cost of Living Adjustment formula is Original Total Unit Rate multiplied by COLA" sqref="B37"/>
    <dataValidation allowBlank="1" showInputMessage="1" showErrorMessage="1" prompt="4/1/2014 COLA" sqref="B24 B30 B36"/>
    <dataValidation allowBlank="1" showInputMessage="1" showErrorMessage="1" prompt="Cost of Living Adjustment formula is Original Total Unit Rate multiplied by COLA" sqref="B25 B31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0"/>
  <sheetViews>
    <sheetView workbookViewId="0">
      <selection activeCell="B15" sqref="B15"/>
    </sheetView>
  </sheetViews>
  <sheetFormatPr defaultRowHeight="15" x14ac:dyDescent="0.25"/>
  <cols>
    <col min="1" max="1" width="30.5703125" style="44" bestFit="1" customWidth="1"/>
    <col min="2" max="2" width="40.140625" style="45" customWidth="1"/>
    <col min="3" max="3" width="20.5703125" customWidth="1"/>
  </cols>
  <sheetData>
    <row r="4" spans="1:3" x14ac:dyDescent="0.25">
      <c r="A4" s="44">
        <v>41975</v>
      </c>
      <c r="B4" s="45" t="s">
        <v>108</v>
      </c>
      <c r="C4" t="s">
        <v>123</v>
      </c>
    </row>
    <row r="5" spans="1:3" x14ac:dyDescent="0.25">
      <c r="A5" s="44">
        <v>41684</v>
      </c>
      <c r="B5" s="45" t="s">
        <v>109</v>
      </c>
      <c r="C5" t="s">
        <v>123</v>
      </c>
    </row>
    <row r="6" spans="1:3" ht="30" x14ac:dyDescent="0.25">
      <c r="A6" s="44">
        <v>41684</v>
      </c>
      <c r="B6" s="45" t="s">
        <v>110</v>
      </c>
      <c r="C6" t="s">
        <v>123</v>
      </c>
    </row>
    <row r="7" spans="1:3" ht="30" x14ac:dyDescent="0.25">
      <c r="A7" s="44">
        <v>41684</v>
      </c>
      <c r="B7" s="45" t="s">
        <v>111</v>
      </c>
      <c r="C7" t="s">
        <v>123</v>
      </c>
    </row>
    <row r="8" spans="1:3" ht="30" x14ac:dyDescent="0.25">
      <c r="A8" s="44">
        <v>41709</v>
      </c>
      <c r="B8" s="45" t="s">
        <v>116</v>
      </c>
      <c r="C8" t="s">
        <v>124</v>
      </c>
    </row>
    <row r="9" spans="1:3" ht="30" x14ac:dyDescent="0.25">
      <c r="A9" s="44">
        <v>41808</v>
      </c>
      <c r="B9" s="45" t="s">
        <v>118</v>
      </c>
      <c r="C9" t="s">
        <v>125</v>
      </c>
    </row>
    <row r="10" spans="1:3" x14ac:dyDescent="0.25">
      <c r="A10" s="44">
        <v>42164</v>
      </c>
      <c r="B10" s="45" t="s">
        <v>122</v>
      </c>
      <c r="C10" t="s">
        <v>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_x002d_Req xmlns="39dc04e4-1dc7-4207-b25c-d7db9724c689">MnCHOICES and RMS R15.4</Category_x002d_Req>
    <Sub_x0020_category_x002d_req_x003a_ xmlns="39dc04e4-1dc7-4207-b25c-d7db9724c689">Frameworks</Sub_x0020_category_x002d_req_x003a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A03CF163030488AA007497FCFE82D" ma:contentTypeVersion="2" ma:contentTypeDescription="Create a new document." ma:contentTypeScope="" ma:versionID="58cdf07fae6bcb67dfa16e30f7690130">
  <xsd:schema xmlns:xsd="http://www.w3.org/2001/XMLSchema" xmlns:xs="http://www.w3.org/2001/XMLSchema" xmlns:p="http://schemas.microsoft.com/office/2006/metadata/properties" xmlns:ns2="39dc04e4-1dc7-4207-b25c-d7db9724c689" targetNamespace="http://schemas.microsoft.com/office/2006/metadata/properties" ma:root="true" ma:fieldsID="7cec71da3952d7491870fdfca987356c" ns2:_="">
    <xsd:import namespace="39dc04e4-1dc7-4207-b25c-d7db9724c689"/>
    <xsd:element name="properties">
      <xsd:complexType>
        <xsd:sequence>
          <xsd:element name="documentManagement">
            <xsd:complexType>
              <xsd:all>
                <xsd:element ref="ns2:Category_x002d_Req"/>
                <xsd:element ref="ns2:Sub_x0020_category_x002d_req_x003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c04e4-1dc7-4207-b25c-d7db9724c689" elementFormDefault="qualified">
    <xsd:import namespace="http://schemas.microsoft.com/office/2006/documentManagement/types"/>
    <xsd:import namespace="http://schemas.microsoft.com/office/infopath/2007/PartnerControls"/>
    <xsd:element name="Category_x002d_Req" ma:index="8" ma:displayName="Category-Req" ma:description="Enter the category for your document" ma:format="Dropdown" ma:internalName="Category_x002d_Req">
      <xsd:simpleType>
        <xsd:restriction base="dms:Choice">
          <xsd:enumeration value="No Category"/>
          <xsd:enumeration value="MnCHOICES and RMS R14.3"/>
          <xsd:enumeration value="MnCHOICES and RMS R14.4"/>
          <xsd:enumeration value="MnCHOICES and RMS R15.1"/>
          <xsd:enumeration value="MnCHOICES and RMS R15.2"/>
          <xsd:enumeration value="MnCHOICES and RMS R15.3"/>
          <xsd:enumeration value="MnCHOICES and RMS R15.4"/>
          <xsd:enumeration value="MnCHOICES and RMS R16.1"/>
          <xsd:enumeration value="MnCHOICES and RMS R16.2"/>
          <xsd:enumeration value="MnCHOICES and RMS R16.3"/>
          <xsd:enumeration value="MnCHOICES and RMS R16.4"/>
          <xsd:enumeration value="MnCHOICES and RMS R17.1"/>
          <xsd:enumeration value="MnCHOICES and RMS R17.2"/>
          <xsd:enumeration value="MnCHOICES and RMS R17.3"/>
          <xsd:enumeration value="MnCHOICES and RMS R17.4"/>
          <xsd:enumeration value="MnSPA R14.3"/>
          <xsd:enumeration value="MnSPA R14.4"/>
          <xsd:enumeration value="MnSPA R15.1"/>
          <xsd:enumeration value="MnSPA R15.2"/>
          <xsd:enumeration value="MnSPA R15.3"/>
          <xsd:enumeration value="MnSPA R15.4"/>
          <xsd:enumeration value="MnSPA R16.1"/>
          <xsd:enumeration value="MnSPA R16.2"/>
          <xsd:enumeration value="MnSPA R16.3"/>
          <xsd:enumeration value="MnSPA R16.4"/>
          <xsd:enumeration value="MnSPA R17.1"/>
          <xsd:enumeration value="MnSPA R17.2"/>
          <xsd:enumeration value="MnSPA R17.3"/>
          <xsd:enumeration value="MnSPA R17.4"/>
        </xsd:restriction>
      </xsd:simpleType>
    </xsd:element>
    <xsd:element name="Sub_x0020_category_x002d_req_x003a_" ma:index="9" nillable="true" ma:displayName="Sub category-req:" ma:description="Enter the subcategory for the document" ma:format="Dropdown" ma:internalName="Sub_x0020_category_x002d_req_x003a_">
      <xsd:simpleType>
        <xsd:restriction base="dms:Choice">
          <xsd:enumeration value="MnCHOICES and RMS"/>
          <xsd:enumeration value="MnSPA"/>
          <xsd:enumeration value="Data"/>
          <xsd:enumeration value="Frameworks"/>
          <xsd:enumeration value="Supporting Documentation"/>
          <xsd:enumeration value="Wirefram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DC3844-973E-4CF5-814C-D21F0D32FC2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39dc04e4-1dc7-4207-b25c-d7db9724c68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CCEA432-7CD9-4D66-8EA3-BD9F35C45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c04e4-1dc7-4207-b25c-d7db9724c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98B444-CCEF-4A1A-A308-F3871EA23A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Direct Staffing</vt:lpstr>
      <vt:lpstr>Regional Variance Factor</vt:lpstr>
      <vt:lpstr>Customized Living Rate FW</vt:lpstr>
      <vt:lpstr>Version Notes</vt:lpstr>
      <vt:lpstr>ADL_Assistance</vt:lpstr>
      <vt:lpstr>DisabilityFactor</vt:lpstr>
      <vt:lpstr>EntryTable</vt:lpstr>
      <vt:lpstr>HealthRelated</vt:lpstr>
      <vt:lpstr>MealsHomeManagementSocialization</vt:lpstr>
      <vt:lpstr>MentalHealthManagement</vt:lpstr>
      <vt:lpstr>TitleRegion1.A1.E88.1</vt:lpstr>
      <vt:lpstr>Transportation</vt:lpstr>
    </vt:vector>
  </TitlesOfParts>
  <Company>Minnesota Dept of Human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Kelly Van Ranst</dc:creator>
  <cp:lastModifiedBy>Arvig, Aaron</cp:lastModifiedBy>
  <cp:lastPrinted>2013-10-22T18:49:02Z</cp:lastPrinted>
  <dcterms:created xsi:type="dcterms:W3CDTF">2013-07-22T17:55:39Z</dcterms:created>
  <dcterms:modified xsi:type="dcterms:W3CDTF">2016-04-14T15:37:01Z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0x010100162A03CF163030488AA007497FCFE82D</vt:lpwstr>
  </property>
</Properties>
</file>