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wama23\Desktop\"/>
    </mc:Choice>
  </mc:AlternateContent>
  <bookViews>
    <workbookView xWindow="9795" yWindow="405" windowWidth="13020" windowHeight="7905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52511"/>
</workbook>
</file>

<file path=xl/calcChain.xml><?xml version="1.0" encoding="utf-8"?>
<calcChain xmlns="http://schemas.openxmlformats.org/spreadsheetml/2006/main">
  <c r="B7" i="9" l="1"/>
  <c r="B13" i="7" s="1"/>
  <c r="B5" i="9"/>
  <c r="D13" i="7" l="1"/>
  <c r="D16" i="7"/>
  <c r="B16" i="7" s="1"/>
  <c r="B22" i="7" s="1"/>
  <c r="B94" i="4"/>
  <c r="B25" i="7" l="1"/>
  <c r="B28" i="7" s="1"/>
  <c r="B19" i="7"/>
  <c r="G88" i="4"/>
  <c r="G84" i="4"/>
  <c r="G80" i="4"/>
  <c r="G71" i="4"/>
  <c r="G67" i="4"/>
  <c r="G63" i="4"/>
  <c r="G59" i="4"/>
  <c r="G50" i="4"/>
  <c r="G46" i="4"/>
  <c r="G37" i="4"/>
  <c r="G33" i="4"/>
  <c r="G29" i="4"/>
  <c r="G20" i="4"/>
  <c r="G16" i="4"/>
  <c r="G12" i="4"/>
  <c r="G8" i="4"/>
  <c r="G81" i="4"/>
  <c r="G68" i="4"/>
  <c r="G60" i="4"/>
  <c r="G47" i="4"/>
  <c r="G34" i="4"/>
  <c r="G21" i="4"/>
  <c r="G13" i="4"/>
  <c r="G87" i="4"/>
  <c r="G83" i="4"/>
  <c r="G79" i="4"/>
  <c r="G70" i="4"/>
  <c r="G66" i="4"/>
  <c r="G62" i="4"/>
  <c r="G58" i="4"/>
  <c r="G49" i="4"/>
  <c r="G45" i="4"/>
  <c r="G36" i="4"/>
  <c r="G32" i="4"/>
  <c r="G23" i="4"/>
  <c r="G19" i="4"/>
  <c r="G15" i="4"/>
  <c r="G11" i="4"/>
  <c r="G7" i="4"/>
  <c r="G86" i="4"/>
  <c r="G82" i="4"/>
  <c r="G78" i="4"/>
  <c r="G69" i="4"/>
  <c r="G65" i="4"/>
  <c r="G61" i="4"/>
  <c r="G52" i="4"/>
  <c r="G48" i="4"/>
  <c r="G44" i="4"/>
  <c r="G35" i="4"/>
  <c r="G31" i="4"/>
  <c r="G22" i="4"/>
  <c r="G18" i="4"/>
  <c r="G14" i="4"/>
  <c r="G10" i="4"/>
  <c r="G6" i="4"/>
  <c r="G85" i="4"/>
  <c r="G77" i="4"/>
  <c r="G64" i="4"/>
  <c r="G51" i="4"/>
  <c r="G38" i="4"/>
  <c r="G30" i="4"/>
  <c r="G17" i="4"/>
  <c r="G9" i="4"/>
  <c r="B7" i="7"/>
  <c r="B90" i="4"/>
  <c r="B73" i="4"/>
  <c r="B54" i="4"/>
  <c r="B40" i="4"/>
  <c r="B25" i="4"/>
  <c r="F77" i="4"/>
  <c r="F78" i="4"/>
  <c r="F79" i="4"/>
  <c r="F80" i="4"/>
  <c r="F81" i="4"/>
  <c r="F82" i="4"/>
  <c r="F83" i="4"/>
  <c r="F84" i="4"/>
  <c r="F85" i="4"/>
  <c r="F86" i="4"/>
  <c r="F87" i="4"/>
  <c r="F88" i="4"/>
  <c r="F65" i="4"/>
  <c r="F59" i="4"/>
  <c r="F60" i="4"/>
  <c r="F61" i="4"/>
  <c r="F62" i="4"/>
  <c r="F63" i="4"/>
  <c r="F64" i="4"/>
  <c r="F66" i="4"/>
  <c r="F67" i="4"/>
  <c r="F68" i="4"/>
  <c r="F69" i="4"/>
  <c r="F70" i="4"/>
  <c r="F71" i="4"/>
  <c r="F58" i="4"/>
  <c r="B72" i="4" s="1"/>
  <c r="F44" i="4"/>
  <c r="F45" i="4"/>
  <c r="F46" i="4"/>
  <c r="F47" i="4"/>
  <c r="F48" i="4"/>
  <c r="F49" i="4"/>
  <c r="F50" i="4"/>
  <c r="F51" i="4"/>
  <c r="F52" i="4"/>
  <c r="F29" i="4"/>
  <c r="F30" i="4"/>
  <c r="F31" i="4"/>
  <c r="F32" i="4"/>
  <c r="F33" i="4"/>
  <c r="F34" i="4"/>
  <c r="F35" i="4"/>
  <c r="F36" i="4"/>
  <c r="F37" i="4"/>
  <c r="F38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B31" i="7" l="1"/>
  <c r="B34" i="7" s="1"/>
  <c r="B89" i="4"/>
  <c r="G90" i="4"/>
  <c r="B53" i="4"/>
  <c r="B39" i="4"/>
  <c r="B24" i="4"/>
  <c r="F90" i="4"/>
  <c r="B37" i="7" l="1"/>
  <c r="B40" i="7" s="1"/>
  <c r="B93" i="4"/>
  <c r="B4" i="7" s="1"/>
  <c r="B10" i="7" l="1"/>
</calcChain>
</file>

<file path=xl/sharedStrings.xml><?xml version="1.0" encoding="utf-8"?>
<sst xmlns="http://schemas.openxmlformats.org/spreadsheetml/2006/main" count="470" uniqueCount="239">
  <si>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</si>
  <si>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</si>
  <si>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</si>
  <si>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</si>
  <si>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</si>
  <si>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</si>
  <si>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</si>
  <si>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</si>
  <si>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</si>
  <si>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</si>
  <si>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</si>
  <si>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</si>
  <si>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</si>
  <si>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</si>
  <si>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</si>
  <si>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</si>
  <si>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</si>
  <si>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</si>
  <si>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</si>
  <si>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</si>
  <si>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</si>
  <si>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</si>
  <si>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</si>
  <si>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</si>
  <si>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</si>
  <si>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</si>
  <si>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</si>
  <si>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</si>
  <si>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</si>
  <si>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</si>
  <si>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</si>
  <si>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</si>
  <si>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</si>
  <si>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</si>
  <si>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</si>
  <si>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</si>
  <si>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</si>
  <si>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</si>
  <si>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</si>
  <si>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</si>
  <si>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</si>
  <si>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</si>
  <si>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</si>
  <si>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</si>
  <si>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</si>
  <si>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</si>
  <si>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</si>
  <si>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</si>
  <si>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</si>
  <si>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</si>
  <si>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</si>
  <si>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</si>
  <si>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</si>
  <si>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</si>
  <si>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</si>
  <si>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</si>
  <si>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</si>
  <si>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</si>
  <si>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</si>
  <si>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</si>
  <si>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</si>
  <si>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</si>
  <si>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</si>
  <si>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</si>
  <si>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</si>
  <si>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</si>
  <si>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</si>
  <si>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</si>
  <si>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</si>
  <si>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</si>
  <si>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Per Day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</si>
  <si>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</si>
  <si>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</si>
  <si>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</si>
  <si>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</si>
  <si>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</si>
  <si>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</si>
  <si>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</si>
  <si>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</si>
  <si>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</si>
  <si>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</si>
  <si>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</si>
  <si>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</si>
  <si>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</si>
  <si>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</si>
  <si>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</si>
  <si>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</si>
  <si>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</si>
  <si>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</si>
  <si>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</si>
  <si>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</si>
  <si>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</si>
  <si>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</si>
  <si>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</si>
  <si>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</si>
  <si>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</si>
  <si>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</si>
  <si>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</si>
  <si>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</si>
  <si>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</si>
  <si>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FRAMEWORK FOR RESIDENTIAL CARE SERVICES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</si>
  <si>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</si>
  <si>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</si>
  <si>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</si>
  <si>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</si>
  <si>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</si>
  <si>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</si>
  <si>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Include in 110./3.62?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</si>
  <si>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</si>
  <si>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</si>
  <si>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</si>
  <si>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</si>
  <si>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</si>
  <si>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</si>
  <si>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</si>
  <si>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</si>
  <si>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</si>
  <si>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Pre COLA Rate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</si>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</sst>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1" fontId="0" fillId="0" borderId="0" xfId="2" applyNumberFormat="1" applyFont="1" applyProtection="1"/>
    <xf numFmtId="1" fontId="5" fillId="2" borderId="2" xfId="2" applyNumberFormat="1" applyFont="1" applyFill="1" applyBorder="1" applyAlignment="1" applyProtection="1">
      <alignment horizontal="left" wrapText="1" indent="1"/>
    </xf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1" fontId="0" fillId="0" borderId="0" xfId="2" applyNumberFormat="1" applyFont="1" applyBorder="1" applyProtection="1"/>
    <xf numFmtId="1" fontId="9" fillId="5" borderId="2" xfId="2" applyNumberFormat="1" applyFont="1" applyFill="1" applyBorder="1" applyProtection="1">
      <protection locked="0"/>
    </xf>
    <xf numFmtId="1" fontId="0" fillId="5" borderId="2" xfId="2" applyNumberFormat="1" applyFont="1" applyFill="1" applyBorder="1" applyProtection="1">
      <protection locked="0"/>
    </xf>
    <xf numFmtId="0" fontId="10" fillId="0" borderId="2" xfId="1" applyFont="1" applyFill="1" applyBorder="1" applyAlignment="1" applyProtection="1">
      <alignment wrapText="1"/>
    </xf>
    <xf numFmtId="165" fontId="0" fillId="0" borderId="0" xfId="0" applyNumberFormat="1"/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6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9" fontId="0" fillId="0" borderId="2" xfId="3" applyFont="1" applyBorder="1" applyProtection="1"/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48" style="3" customWidth="1"/>
    <col min="2" max="2" width="9.5703125" style="7" bestFit="1" customWidth="1"/>
    <col min="3" max="3" width="11.140625" style="3" customWidth="1"/>
    <col min="4" max="4" width="9.85546875" style="3" hidden="1" customWidth="1"/>
    <col min="5" max="5" width="9.140625" style="20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3" t="s">
        <v>77</v>
      </c>
    </row>
    <row r="2" spans="1:7" x14ac:dyDescent="0.25">
      <c r="A2" s="34" t="s">
        <v>78</v>
      </c>
    </row>
    <row r="3" spans="1:7" x14ac:dyDescent="0.25">
      <c r="A3" s="35"/>
    </row>
    <row r="4" spans="1:7" x14ac:dyDescent="0.25">
      <c r="A4" s="37" t="s">
        <v>79</v>
      </c>
      <c r="B4" s="39"/>
      <c r="C4" s="38"/>
      <c r="D4" s="38"/>
      <c r="E4" s="40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107</v>
      </c>
      <c r="E5" s="21" t="s">
        <v>106</v>
      </c>
      <c r="F5" s="14" t="s">
        <v>75</v>
      </c>
      <c r="G5" s="9" t="s">
        <v>74</v>
      </c>
    </row>
    <row r="6" spans="1:7" x14ac:dyDescent="0.25">
      <c r="A6" s="17" t="s">
        <v>2</v>
      </c>
      <c r="B6" s="18">
        <v>15.72</v>
      </c>
      <c r="C6" s="17" t="s">
        <v>3</v>
      </c>
      <c r="D6" s="4" t="s">
        <v>71</v>
      </c>
      <c r="E6" s="41"/>
      <c r="F6" s="7">
        <f t="shared" ref="F6:F23" si="0">ROUND(B6*E6,4)</f>
        <v>0</v>
      </c>
      <c r="G6" s="8">
        <f t="shared" ref="G6" si="1">ROUND(IF(AND($B$94&lt;=3.62,D6="Yes"),(ROUND(B6+(B6*DisabilityFactor),2))*E6,B6*E6),4)</f>
        <v>0</v>
      </c>
    </row>
    <row r="7" spans="1:7" x14ac:dyDescent="0.25">
      <c r="A7" s="17" t="s">
        <v>68</v>
      </c>
      <c r="B7" s="18">
        <v>15.72</v>
      </c>
      <c r="C7" s="17" t="s">
        <v>3</v>
      </c>
      <c r="D7" s="4" t="s">
        <v>71</v>
      </c>
      <c r="E7" s="41"/>
      <c r="F7" s="7">
        <f t="shared" si="0"/>
        <v>0</v>
      </c>
      <c r="G7" s="8">
        <f t="shared" ref="G7:G23" si="2">ROUND(IF(AND($B$94&lt;=3.62,D7="Yes"),(ROUND(B7+(B7*DisabilityFactor),2))*E7,B7*E7),4)</f>
        <v>0</v>
      </c>
    </row>
    <row r="8" spans="1:7" x14ac:dyDescent="0.25">
      <c r="A8" s="17" t="s">
        <v>4</v>
      </c>
      <c r="B8" s="18">
        <v>15.72</v>
      </c>
      <c r="C8" s="17" t="s">
        <v>3</v>
      </c>
      <c r="D8" s="4" t="s">
        <v>71</v>
      </c>
      <c r="E8" s="41"/>
      <c r="F8" s="7">
        <f t="shared" si="0"/>
        <v>0</v>
      </c>
      <c r="G8" s="8">
        <f t="shared" si="2"/>
        <v>0</v>
      </c>
    </row>
    <row r="9" spans="1:7" x14ac:dyDescent="0.25">
      <c r="A9" s="17" t="s">
        <v>5</v>
      </c>
      <c r="B9" s="18">
        <v>15.72</v>
      </c>
      <c r="C9" s="17" t="s">
        <v>3</v>
      </c>
      <c r="D9" s="4" t="s">
        <v>71</v>
      </c>
      <c r="E9" s="41"/>
      <c r="F9" s="7">
        <f t="shared" si="0"/>
        <v>0</v>
      </c>
      <c r="G9" s="8">
        <f t="shared" si="2"/>
        <v>0</v>
      </c>
    </row>
    <row r="10" spans="1:7" x14ac:dyDescent="0.25">
      <c r="A10" s="17" t="s">
        <v>6</v>
      </c>
      <c r="B10" s="18">
        <v>15.72</v>
      </c>
      <c r="C10" s="17" t="s">
        <v>3</v>
      </c>
      <c r="D10" s="4" t="s">
        <v>71</v>
      </c>
      <c r="E10" s="41"/>
      <c r="F10" s="7">
        <f t="shared" si="0"/>
        <v>0</v>
      </c>
      <c r="G10" s="8">
        <f t="shared" si="2"/>
        <v>0</v>
      </c>
    </row>
    <row r="11" spans="1:7" ht="30" x14ac:dyDescent="0.25">
      <c r="A11" s="17" t="s">
        <v>7</v>
      </c>
      <c r="B11" s="18">
        <v>15.72</v>
      </c>
      <c r="C11" s="17" t="s">
        <v>3</v>
      </c>
      <c r="D11" s="4" t="s">
        <v>71</v>
      </c>
      <c r="E11" s="41"/>
      <c r="F11" s="7">
        <f t="shared" si="0"/>
        <v>0</v>
      </c>
      <c r="G11" s="8">
        <f t="shared" si="2"/>
        <v>0</v>
      </c>
    </row>
    <row r="12" spans="1:7" x14ac:dyDescent="0.25">
      <c r="A12" s="17" t="s">
        <v>8</v>
      </c>
      <c r="B12" s="18">
        <v>3.23</v>
      </c>
      <c r="C12" s="17" t="s">
        <v>9</v>
      </c>
      <c r="D12" s="4" t="s">
        <v>72</v>
      </c>
      <c r="E12" s="41"/>
      <c r="F12" s="7">
        <f t="shared" si="0"/>
        <v>0</v>
      </c>
      <c r="G12" s="8">
        <f t="shared" si="2"/>
        <v>0</v>
      </c>
    </row>
    <row r="13" spans="1:7" x14ac:dyDescent="0.25">
      <c r="A13" s="17" t="s">
        <v>10</v>
      </c>
      <c r="B13" s="18">
        <v>4.03</v>
      </c>
      <c r="C13" s="17" t="s">
        <v>9</v>
      </c>
      <c r="D13" s="4" t="s">
        <v>72</v>
      </c>
      <c r="E13" s="41"/>
      <c r="F13" s="7">
        <f t="shared" si="0"/>
        <v>0</v>
      </c>
      <c r="G13" s="8">
        <f t="shared" si="2"/>
        <v>0</v>
      </c>
    </row>
    <row r="14" spans="1:7" x14ac:dyDescent="0.25">
      <c r="A14" s="17" t="s">
        <v>11</v>
      </c>
      <c r="B14" s="18">
        <v>4.03</v>
      </c>
      <c r="C14" s="17" t="s">
        <v>9</v>
      </c>
      <c r="D14" s="4" t="s">
        <v>72</v>
      </c>
      <c r="E14" s="41"/>
      <c r="F14" s="7">
        <f t="shared" si="0"/>
        <v>0</v>
      </c>
      <c r="G14" s="8">
        <f t="shared" si="2"/>
        <v>0</v>
      </c>
    </row>
    <row r="15" spans="1:7" x14ac:dyDescent="0.25">
      <c r="A15" s="17" t="s">
        <v>12</v>
      </c>
      <c r="B15" s="18">
        <v>0.4</v>
      </c>
      <c r="C15" s="17" t="s">
        <v>9</v>
      </c>
      <c r="D15" s="4" t="s">
        <v>72</v>
      </c>
      <c r="E15" s="41"/>
      <c r="F15" s="7">
        <f t="shared" si="0"/>
        <v>0</v>
      </c>
      <c r="G15" s="8">
        <f t="shared" si="2"/>
        <v>0</v>
      </c>
    </row>
    <row r="16" spans="1:7" x14ac:dyDescent="0.25">
      <c r="A16" s="17" t="s">
        <v>13</v>
      </c>
      <c r="B16" s="18">
        <v>15.72</v>
      </c>
      <c r="C16" s="17" t="s">
        <v>3</v>
      </c>
      <c r="D16" s="4" t="s">
        <v>71</v>
      </c>
      <c r="E16" s="41"/>
      <c r="F16" s="7">
        <f t="shared" si="0"/>
        <v>0</v>
      </c>
      <c r="G16" s="8">
        <f t="shared" si="2"/>
        <v>0</v>
      </c>
    </row>
    <row r="17" spans="1:7" x14ac:dyDescent="0.25">
      <c r="A17" s="17" t="s">
        <v>14</v>
      </c>
      <c r="B17" s="18">
        <v>15.72</v>
      </c>
      <c r="C17" s="17" t="s">
        <v>3</v>
      </c>
      <c r="D17" s="4" t="s">
        <v>71</v>
      </c>
      <c r="E17" s="41"/>
      <c r="F17" s="7">
        <f t="shared" si="0"/>
        <v>0</v>
      </c>
      <c r="G17" s="8">
        <f t="shared" si="2"/>
        <v>0</v>
      </c>
    </row>
    <row r="18" spans="1:7" x14ac:dyDescent="0.25">
      <c r="A18" s="17" t="s">
        <v>15</v>
      </c>
      <c r="B18" s="18">
        <v>15.72</v>
      </c>
      <c r="C18" s="17" t="s">
        <v>3</v>
      </c>
      <c r="D18" s="4" t="s">
        <v>71</v>
      </c>
      <c r="E18" s="41"/>
      <c r="F18" s="7">
        <f t="shared" si="0"/>
        <v>0</v>
      </c>
      <c r="G18" s="8">
        <f t="shared" si="2"/>
        <v>0</v>
      </c>
    </row>
    <row r="19" spans="1:7" x14ac:dyDescent="0.25">
      <c r="A19" s="17" t="s">
        <v>16</v>
      </c>
      <c r="B19" s="18">
        <v>15.72</v>
      </c>
      <c r="C19" s="17" t="s">
        <v>3</v>
      </c>
      <c r="D19" s="4" t="s">
        <v>71</v>
      </c>
      <c r="E19" s="41"/>
      <c r="F19" s="7">
        <f t="shared" si="0"/>
        <v>0</v>
      </c>
      <c r="G19" s="8">
        <f t="shared" si="2"/>
        <v>0</v>
      </c>
    </row>
    <row r="20" spans="1:7" x14ac:dyDescent="0.25">
      <c r="A20" s="17" t="s">
        <v>17</v>
      </c>
      <c r="B20" s="18">
        <v>4.49</v>
      </c>
      <c r="C20" s="17" t="s">
        <v>3</v>
      </c>
      <c r="D20" s="4" t="s">
        <v>71</v>
      </c>
      <c r="E20" s="41"/>
      <c r="F20" s="7">
        <f t="shared" si="0"/>
        <v>0</v>
      </c>
      <c r="G20" s="8">
        <f t="shared" si="2"/>
        <v>0</v>
      </c>
    </row>
    <row r="21" spans="1:7" x14ac:dyDescent="0.25">
      <c r="A21" s="17" t="s">
        <v>18</v>
      </c>
      <c r="B21" s="18">
        <v>1.75</v>
      </c>
      <c r="C21" s="17" t="s">
        <v>3</v>
      </c>
      <c r="D21" s="4" t="s">
        <v>71</v>
      </c>
      <c r="E21" s="41"/>
      <c r="F21" s="7">
        <f t="shared" si="0"/>
        <v>0</v>
      </c>
      <c r="G21" s="8">
        <f t="shared" si="2"/>
        <v>0</v>
      </c>
    </row>
    <row r="22" spans="1:7" x14ac:dyDescent="0.25">
      <c r="A22" s="17" t="s">
        <v>19</v>
      </c>
      <c r="B22" s="18">
        <v>0.96</v>
      </c>
      <c r="C22" s="17" t="s">
        <v>3</v>
      </c>
      <c r="D22" s="4" t="s">
        <v>71</v>
      </c>
      <c r="E22" s="41"/>
      <c r="F22" s="7">
        <f t="shared" si="0"/>
        <v>0</v>
      </c>
      <c r="G22" s="8">
        <f t="shared" si="2"/>
        <v>0</v>
      </c>
    </row>
    <row r="23" spans="1:7" x14ac:dyDescent="0.25">
      <c r="A23" s="17" t="s">
        <v>20</v>
      </c>
      <c r="B23" s="18">
        <v>0.52</v>
      </c>
      <c r="C23" s="17" t="s">
        <v>3</v>
      </c>
      <c r="D23" s="4" t="s">
        <v>71</v>
      </c>
      <c r="E23" s="41"/>
      <c r="F23" s="7">
        <f t="shared" si="0"/>
        <v>0</v>
      </c>
      <c r="G23" s="8">
        <f t="shared" si="2"/>
        <v>0</v>
      </c>
    </row>
    <row r="24" spans="1:7" ht="16.5" customHeight="1" x14ac:dyDescent="0.25">
      <c r="A24" s="43" t="s">
        <v>101</v>
      </c>
      <c r="B24" s="68">
        <f>SUM(F6:F23)</f>
        <v>0</v>
      </c>
      <c r="C24" s="65"/>
      <c r="D24" s="65"/>
      <c r="E24" s="66"/>
      <c r="F24" s="7"/>
      <c r="G24" s="8"/>
    </row>
    <row r="25" spans="1:7" x14ac:dyDescent="0.25">
      <c r="A25" s="19" t="s">
        <v>80</v>
      </c>
      <c r="B25" s="64">
        <f>SUM(E6:E23)</f>
        <v>0</v>
      </c>
      <c r="C25" s="65"/>
      <c r="D25" s="65"/>
      <c r="E25" s="66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6" t="s">
        <v>82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73</v>
      </c>
      <c r="E28" s="21" t="s">
        <v>106</v>
      </c>
      <c r="F28" s="14" t="s">
        <v>75</v>
      </c>
      <c r="G28" s="9" t="s">
        <v>74</v>
      </c>
    </row>
    <row r="29" spans="1:7" x14ac:dyDescent="0.25">
      <c r="A29" s="17" t="s">
        <v>21</v>
      </c>
      <c r="B29" s="18">
        <v>15.72</v>
      </c>
      <c r="C29" s="17" t="s">
        <v>3</v>
      </c>
      <c r="D29" s="4" t="s">
        <v>71</v>
      </c>
      <c r="E29" s="42"/>
      <c r="F29" s="7">
        <f t="shared" ref="F29:F38" si="3">ROUND(B29*E29,4)</f>
        <v>0</v>
      </c>
      <c r="G29" s="8">
        <f t="shared" ref="G29:G38" si="4">ROUND(IF(AND($B$94&lt;=3.62,D29="Yes"),(ROUND(B29+(B29*DisabilityFactor),2))*E29,B29*E29),4)</f>
        <v>0</v>
      </c>
    </row>
    <row r="30" spans="1:7" x14ac:dyDescent="0.25">
      <c r="A30" s="17" t="s">
        <v>22</v>
      </c>
      <c r="B30" s="18">
        <v>7.86</v>
      </c>
      <c r="C30" s="17" t="s">
        <v>3</v>
      </c>
      <c r="D30" s="4" t="s">
        <v>71</v>
      </c>
      <c r="E30" s="42"/>
      <c r="F30" s="7">
        <f t="shared" si="3"/>
        <v>0</v>
      </c>
      <c r="G30" s="8">
        <f t="shared" si="4"/>
        <v>0</v>
      </c>
    </row>
    <row r="31" spans="1:7" x14ac:dyDescent="0.25">
      <c r="A31" s="17" t="s">
        <v>23</v>
      </c>
      <c r="B31" s="18">
        <v>3.93</v>
      </c>
      <c r="C31" s="17" t="s">
        <v>3</v>
      </c>
      <c r="D31" s="4" t="s">
        <v>71</v>
      </c>
      <c r="E31" s="42"/>
      <c r="F31" s="7">
        <f t="shared" si="3"/>
        <v>0</v>
      </c>
      <c r="G31" s="8">
        <f t="shared" si="4"/>
        <v>0</v>
      </c>
    </row>
    <row r="32" spans="1:7" x14ac:dyDescent="0.25">
      <c r="A32" s="17" t="s">
        <v>24</v>
      </c>
      <c r="B32" s="18">
        <v>1.97</v>
      </c>
      <c r="C32" s="17" t="s">
        <v>3</v>
      </c>
      <c r="D32" s="4" t="s">
        <v>71</v>
      </c>
      <c r="E32" s="42"/>
      <c r="F32" s="7">
        <f t="shared" si="3"/>
        <v>0</v>
      </c>
      <c r="G32" s="8">
        <f t="shared" si="4"/>
        <v>0</v>
      </c>
    </row>
    <row r="33" spans="1:7" ht="30" x14ac:dyDescent="0.25">
      <c r="A33" s="17" t="s">
        <v>25</v>
      </c>
      <c r="B33" s="18">
        <v>1.05</v>
      </c>
      <c r="C33" s="17" t="s">
        <v>3</v>
      </c>
      <c r="D33" s="4" t="s">
        <v>71</v>
      </c>
      <c r="E33" s="42"/>
      <c r="F33" s="7">
        <f t="shared" si="3"/>
        <v>0</v>
      </c>
      <c r="G33" s="8">
        <f t="shared" si="4"/>
        <v>0</v>
      </c>
    </row>
    <row r="34" spans="1:7" x14ac:dyDescent="0.25">
      <c r="A34" s="17" t="s">
        <v>26</v>
      </c>
      <c r="B34" s="18">
        <v>0.49</v>
      </c>
      <c r="C34" s="17" t="s">
        <v>27</v>
      </c>
      <c r="D34" s="4" t="s">
        <v>72</v>
      </c>
      <c r="E34" s="42"/>
      <c r="F34" s="7">
        <f t="shared" si="3"/>
        <v>0</v>
      </c>
      <c r="G34" s="8">
        <f t="shared" si="4"/>
        <v>0</v>
      </c>
    </row>
    <row r="35" spans="1:7" ht="30" x14ac:dyDescent="0.25">
      <c r="A35" s="17" t="s">
        <v>28</v>
      </c>
      <c r="B35" s="18">
        <v>0.25</v>
      </c>
      <c r="C35" s="17" t="s">
        <v>27</v>
      </c>
      <c r="D35" s="4" t="s">
        <v>72</v>
      </c>
      <c r="E35" s="42"/>
      <c r="F35" s="7">
        <f t="shared" si="3"/>
        <v>0</v>
      </c>
      <c r="G35" s="8">
        <f t="shared" si="4"/>
        <v>0</v>
      </c>
    </row>
    <row r="36" spans="1:7" ht="30" x14ac:dyDescent="0.25">
      <c r="A36" s="17" t="s">
        <v>29</v>
      </c>
      <c r="B36" s="18">
        <v>0.12</v>
      </c>
      <c r="C36" s="17" t="s">
        <v>27</v>
      </c>
      <c r="D36" s="4" t="s">
        <v>72</v>
      </c>
      <c r="E36" s="42"/>
      <c r="F36" s="7">
        <f t="shared" si="3"/>
        <v>0</v>
      </c>
      <c r="G36" s="8">
        <f t="shared" si="4"/>
        <v>0</v>
      </c>
    </row>
    <row r="37" spans="1:7" ht="30" x14ac:dyDescent="0.25">
      <c r="A37" s="17" t="s">
        <v>30</v>
      </c>
      <c r="B37" s="18">
        <v>7.0000000000000007E-2</v>
      </c>
      <c r="C37" s="17" t="s">
        <v>27</v>
      </c>
      <c r="D37" s="4" t="s">
        <v>72</v>
      </c>
      <c r="E37" s="42"/>
      <c r="F37" s="7">
        <f t="shared" si="3"/>
        <v>0</v>
      </c>
      <c r="G37" s="8">
        <f t="shared" si="4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72</v>
      </c>
      <c r="E38" s="42"/>
      <c r="F38" s="7">
        <f t="shared" si="3"/>
        <v>0</v>
      </c>
      <c r="G38" s="8">
        <f t="shared" si="4"/>
        <v>0</v>
      </c>
    </row>
    <row r="39" spans="1:7" x14ac:dyDescent="0.25">
      <c r="A39" s="19" t="s">
        <v>102</v>
      </c>
      <c r="B39" s="68">
        <f>SUM(F29:F38)</f>
        <v>0</v>
      </c>
      <c r="C39" s="65"/>
      <c r="D39" s="65"/>
      <c r="E39" s="66"/>
      <c r="F39" s="7"/>
      <c r="G39" s="8"/>
    </row>
    <row r="40" spans="1:7" x14ac:dyDescent="0.25">
      <c r="A40" s="19" t="s">
        <v>81</v>
      </c>
      <c r="B40" s="64">
        <f>SUM(E29:E38)</f>
        <v>0</v>
      </c>
      <c r="C40" s="65"/>
      <c r="D40" s="65"/>
      <c r="E40" s="66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6" t="s">
        <v>83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73</v>
      </c>
      <c r="E43" s="21" t="s">
        <v>106</v>
      </c>
      <c r="F43" s="14" t="s">
        <v>75</v>
      </c>
      <c r="G43" s="9" t="s">
        <v>74</v>
      </c>
    </row>
    <row r="44" spans="1:7" x14ac:dyDescent="0.25">
      <c r="A44" s="17" t="s">
        <v>32</v>
      </c>
      <c r="B44" s="18">
        <v>21.489899999999999</v>
      </c>
      <c r="C44" s="17" t="s">
        <v>3</v>
      </c>
      <c r="D44" s="4" t="s">
        <v>71</v>
      </c>
      <c r="E44" s="42"/>
      <c r="F44" s="7">
        <f t="shared" ref="F44:F52" si="5">ROUND(B44*E44,4)</f>
        <v>0</v>
      </c>
      <c r="G44" s="8">
        <f t="shared" ref="G44:G52" si="6">ROUND(IF(AND($B$94&lt;=3.62,D44="Yes"),(ROUND(B44+(B44*DisabilityFactor),2))*E44,B44*E44),4)</f>
        <v>0</v>
      </c>
    </row>
    <row r="45" spans="1:7" x14ac:dyDescent="0.25">
      <c r="A45" s="17" t="s">
        <v>33</v>
      </c>
      <c r="B45" s="18">
        <v>21.489899999999999</v>
      </c>
      <c r="C45" s="17" t="s">
        <v>3</v>
      </c>
      <c r="D45" s="4" t="s">
        <v>71</v>
      </c>
      <c r="E45" s="42"/>
      <c r="F45" s="7">
        <f t="shared" si="5"/>
        <v>0</v>
      </c>
      <c r="G45" s="8">
        <f t="shared" si="6"/>
        <v>0</v>
      </c>
    </row>
    <row r="46" spans="1:7" x14ac:dyDescent="0.25">
      <c r="A46" s="17" t="s">
        <v>34</v>
      </c>
      <c r="B46" s="18">
        <v>21.489899999999999</v>
      </c>
      <c r="C46" s="17" t="s">
        <v>3</v>
      </c>
      <c r="D46" s="4" t="s">
        <v>71</v>
      </c>
      <c r="E46" s="42"/>
      <c r="F46" s="7">
        <f t="shared" si="5"/>
        <v>0</v>
      </c>
      <c r="G46" s="8">
        <f t="shared" si="6"/>
        <v>0</v>
      </c>
    </row>
    <row r="47" spans="1:7" x14ac:dyDescent="0.25">
      <c r="A47" s="17" t="s">
        <v>35</v>
      </c>
      <c r="B47" s="18">
        <v>24.53</v>
      </c>
      <c r="C47" s="17" t="s">
        <v>3</v>
      </c>
      <c r="D47" s="4" t="s">
        <v>71</v>
      </c>
      <c r="E47" s="42"/>
      <c r="F47" s="7">
        <f t="shared" si="5"/>
        <v>0</v>
      </c>
      <c r="G47" s="8">
        <f t="shared" si="6"/>
        <v>0</v>
      </c>
    </row>
    <row r="48" spans="1:7" x14ac:dyDescent="0.25">
      <c r="A48" s="17" t="s">
        <v>36</v>
      </c>
      <c r="B48" s="18">
        <v>24.53</v>
      </c>
      <c r="C48" s="17" t="s">
        <v>3</v>
      </c>
      <c r="D48" s="4" t="s">
        <v>71</v>
      </c>
      <c r="E48" s="42"/>
      <c r="F48" s="7">
        <f t="shared" si="5"/>
        <v>0</v>
      </c>
      <c r="G48" s="8">
        <f t="shared" si="6"/>
        <v>0</v>
      </c>
    </row>
    <row r="49" spans="1:7" x14ac:dyDescent="0.25">
      <c r="A49" s="17" t="s">
        <v>37</v>
      </c>
      <c r="B49" s="18">
        <v>24.53</v>
      </c>
      <c r="C49" s="17" t="s">
        <v>3</v>
      </c>
      <c r="D49" s="4" t="s">
        <v>71</v>
      </c>
      <c r="E49" s="42"/>
      <c r="F49" s="7">
        <f t="shared" si="5"/>
        <v>0</v>
      </c>
      <c r="G49" s="8">
        <f t="shared" si="6"/>
        <v>0</v>
      </c>
    </row>
    <row r="50" spans="1:7" x14ac:dyDescent="0.25">
      <c r="A50" s="17" t="s">
        <v>38</v>
      </c>
      <c r="B50" s="18">
        <v>21.489899999999999</v>
      </c>
      <c r="C50" s="17" t="s">
        <v>3</v>
      </c>
      <c r="D50" s="4" t="s">
        <v>71</v>
      </c>
      <c r="E50" s="42"/>
      <c r="F50" s="7">
        <f t="shared" si="5"/>
        <v>0</v>
      </c>
      <c r="G50" s="8">
        <f t="shared" si="6"/>
        <v>0</v>
      </c>
    </row>
    <row r="51" spans="1:7" x14ac:dyDescent="0.25">
      <c r="A51" s="17" t="s">
        <v>39</v>
      </c>
      <c r="B51" s="18">
        <v>21.489899999999999</v>
      </c>
      <c r="C51" s="17" t="s">
        <v>3</v>
      </c>
      <c r="D51" s="4" t="s">
        <v>71</v>
      </c>
      <c r="E51" s="42"/>
      <c r="F51" s="7">
        <f t="shared" si="5"/>
        <v>0</v>
      </c>
      <c r="G51" s="8">
        <f t="shared" si="6"/>
        <v>0</v>
      </c>
    </row>
    <row r="52" spans="1:7" x14ac:dyDescent="0.25">
      <c r="A52" s="17" t="s">
        <v>40</v>
      </c>
      <c r="B52" s="18">
        <v>24.53</v>
      </c>
      <c r="C52" s="17" t="s">
        <v>3</v>
      </c>
      <c r="D52" s="4" t="s">
        <v>71</v>
      </c>
      <c r="E52" s="42"/>
      <c r="F52" s="7">
        <f t="shared" si="5"/>
        <v>0</v>
      </c>
      <c r="G52" s="8">
        <f t="shared" si="6"/>
        <v>0</v>
      </c>
    </row>
    <row r="53" spans="1:7" x14ac:dyDescent="0.25">
      <c r="A53" s="19" t="s">
        <v>103</v>
      </c>
      <c r="B53" s="68">
        <f>SUM(F44:F52)</f>
        <v>0</v>
      </c>
      <c r="C53" s="65"/>
      <c r="D53" s="65"/>
      <c r="E53" s="66"/>
      <c r="F53" s="7"/>
      <c r="G53" s="8"/>
    </row>
    <row r="54" spans="1:7" x14ac:dyDescent="0.25">
      <c r="A54" s="19" t="s">
        <v>84</v>
      </c>
      <c r="B54" s="64">
        <f>SUM(E44:E52)</f>
        <v>0</v>
      </c>
      <c r="C54" s="65"/>
      <c r="D54" s="65"/>
      <c r="E54" s="66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6" t="s">
        <v>85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73</v>
      </c>
      <c r="E57" s="21" t="s">
        <v>106</v>
      </c>
      <c r="F57" s="14" t="s">
        <v>75</v>
      </c>
      <c r="G57" s="9" t="s">
        <v>74</v>
      </c>
    </row>
    <row r="58" spans="1:7" ht="30" x14ac:dyDescent="0.25">
      <c r="A58" s="17" t="s">
        <v>41</v>
      </c>
      <c r="B58" s="18">
        <v>24.53</v>
      </c>
      <c r="C58" s="17" t="s">
        <v>3</v>
      </c>
      <c r="D58" s="4" t="s">
        <v>71</v>
      </c>
      <c r="E58" s="42"/>
      <c r="F58" s="7">
        <f>ROUND(B58*E58,4)</f>
        <v>0</v>
      </c>
      <c r="G58" s="8">
        <f t="shared" ref="G58:G71" si="7">ROUND(IF(AND($B$94&lt;=3.62,D58="Yes"),(ROUND(B58+(B58*DisabilityFactor),2))*E58,B58*E58),4)</f>
        <v>0</v>
      </c>
    </row>
    <row r="59" spans="1:7" x14ac:dyDescent="0.25">
      <c r="A59" s="17" t="s">
        <v>42</v>
      </c>
      <c r="B59" s="18">
        <v>21.489899999999999</v>
      </c>
      <c r="C59" s="17" t="s">
        <v>3</v>
      </c>
      <c r="D59" s="4" t="s">
        <v>71</v>
      </c>
      <c r="E59" s="42"/>
      <c r="F59" s="7">
        <f t="shared" ref="F59:F71" si="8">ROUND(B59*E59,4)</f>
        <v>0</v>
      </c>
      <c r="G59" s="8">
        <f t="shared" si="7"/>
        <v>0</v>
      </c>
    </row>
    <row r="60" spans="1:7" x14ac:dyDescent="0.25">
      <c r="A60" s="17" t="s">
        <v>43</v>
      </c>
      <c r="B60" s="18">
        <v>24.53</v>
      </c>
      <c r="C60" s="17" t="s">
        <v>3</v>
      </c>
      <c r="D60" s="4" t="s">
        <v>71</v>
      </c>
      <c r="E60" s="42"/>
      <c r="F60" s="7">
        <f t="shared" si="8"/>
        <v>0</v>
      </c>
      <c r="G60" s="8">
        <f t="shared" si="7"/>
        <v>0</v>
      </c>
    </row>
    <row r="61" spans="1:7" x14ac:dyDescent="0.25">
      <c r="A61" s="17" t="s">
        <v>44</v>
      </c>
      <c r="B61" s="18">
        <v>24.53</v>
      </c>
      <c r="C61" s="17" t="s">
        <v>3</v>
      </c>
      <c r="D61" s="4" t="s">
        <v>71</v>
      </c>
      <c r="E61" s="42"/>
      <c r="F61" s="7">
        <f t="shared" si="8"/>
        <v>0</v>
      </c>
      <c r="G61" s="8">
        <f t="shared" si="7"/>
        <v>0</v>
      </c>
    </row>
    <row r="62" spans="1:7" x14ac:dyDescent="0.25">
      <c r="A62" s="17" t="s">
        <v>45</v>
      </c>
      <c r="B62" s="18">
        <v>24.53</v>
      </c>
      <c r="C62" s="17" t="s">
        <v>3</v>
      </c>
      <c r="D62" s="4" t="s">
        <v>71</v>
      </c>
      <c r="E62" s="42"/>
      <c r="F62" s="7">
        <f t="shared" si="8"/>
        <v>0</v>
      </c>
      <c r="G62" s="8">
        <f t="shared" si="7"/>
        <v>0</v>
      </c>
    </row>
    <row r="63" spans="1:7" x14ac:dyDescent="0.25">
      <c r="A63" s="17" t="s">
        <v>46</v>
      </c>
      <c r="B63" s="18">
        <v>24.53</v>
      </c>
      <c r="C63" s="17" t="s">
        <v>3</v>
      </c>
      <c r="D63" s="4" t="s">
        <v>71</v>
      </c>
      <c r="E63" s="42"/>
      <c r="F63" s="7">
        <f t="shared" si="8"/>
        <v>0</v>
      </c>
      <c r="G63" s="8">
        <f t="shared" si="7"/>
        <v>0</v>
      </c>
    </row>
    <row r="64" spans="1:7" x14ac:dyDescent="0.25">
      <c r="A64" s="17" t="s">
        <v>47</v>
      </c>
      <c r="B64" s="18">
        <v>24.53</v>
      </c>
      <c r="C64" s="17" t="s">
        <v>3</v>
      </c>
      <c r="D64" s="4" t="s">
        <v>71</v>
      </c>
      <c r="E64" s="42"/>
      <c r="F64" s="7">
        <f t="shared" si="8"/>
        <v>0</v>
      </c>
      <c r="G64" s="8">
        <f t="shared" si="7"/>
        <v>0</v>
      </c>
    </row>
    <row r="65" spans="1:7" x14ac:dyDescent="0.25">
      <c r="A65" s="17" t="s">
        <v>48</v>
      </c>
      <c r="B65" s="18">
        <v>24.53</v>
      </c>
      <c r="C65" s="17" t="s">
        <v>3</v>
      </c>
      <c r="D65" s="4" t="s">
        <v>71</v>
      </c>
      <c r="E65" s="42"/>
      <c r="F65" s="7">
        <f>ROUND(B65*E65,4)</f>
        <v>0</v>
      </c>
      <c r="G65" s="8">
        <f t="shared" si="7"/>
        <v>0</v>
      </c>
    </row>
    <row r="66" spans="1:7" x14ac:dyDescent="0.25">
      <c r="A66" s="17" t="s">
        <v>49</v>
      </c>
      <c r="B66" s="18">
        <v>24.53</v>
      </c>
      <c r="C66" s="17" t="s">
        <v>3</v>
      </c>
      <c r="D66" s="4" t="s">
        <v>71</v>
      </c>
      <c r="E66" s="42"/>
      <c r="F66" s="7">
        <f t="shared" si="8"/>
        <v>0</v>
      </c>
      <c r="G66" s="8">
        <f t="shared" si="7"/>
        <v>0</v>
      </c>
    </row>
    <row r="67" spans="1:7" x14ac:dyDescent="0.25">
      <c r="A67" s="17" t="s">
        <v>50</v>
      </c>
      <c r="B67" s="18">
        <v>24.53</v>
      </c>
      <c r="C67" s="17" t="s">
        <v>3</v>
      </c>
      <c r="D67" s="4" t="s">
        <v>71</v>
      </c>
      <c r="E67" s="42"/>
      <c r="F67" s="7">
        <f t="shared" si="8"/>
        <v>0</v>
      </c>
      <c r="G67" s="8">
        <f t="shared" si="7"/>
        <v>0</v>
      </c>
    </row>
    <row r="68" spans="1:7" x14ac:dyDescent="0.25">
      <c r="A68" s="17" t="s">
        <v>51</v>
      </c>
      <c r="B68" s="18">
        <v>24.53</v>
      </c>
      <c r="C68" s="17" t="s">
        <v>3</v>
      </c>
      <c r="D68" s="4" t="s">
        <v>71</v>
      </c>
      <c r="E68" s="42"/>
      <c r="F68" s="7">
        <f t="shared" si="8"/>
        <v>0</v>
      </c>
      <c r="G68" s="8">
        <f t="shared" si="7"/>
        <v>0</v>
      </c>
    </row>
    <row r="69" spans="1:7" x14ac:dyDescent="0.25">
      <c r="A69" s="17" t="s">
        <v>52</v>
      </c>
      <c r="B69" s="18">
        <v>29.65</v>
      </c>
      <c r="C69" s="17" t="s">
        <v>3</v>
      </c>
      <c r="D69" s="4" t="s">
        <v>71</v>
      </c>
      <c r="E69" s="42"/>
      <c r="F69" s="7">
        <f t="shared" si="8"/>
        <v>0</v>
      </c>
      <c r="G69" s="8">
        <f t="shared" si="7"/>
        <v>0</v>
      </c>
    </row>
    <row r="70" spans="1:7" x14ac:dyDescent="0.25">
      <c r="A70" s="17" t="s">
        <v>53</v>
      </c>
      <c r="B70" s="18">
        <v>29.65</v>
      </c>
      <c r="C70" s="17" t="s">
        <v>3</v>
      </c>
      <c r="D70" s="4" t="s">
        <v>71</v>
      </c>
      <c r="E70" s="42"/>
      <c r="F70" s="7">
        <f t="shared" si="8"/>
        <v>0</v>
      </c>
      <c r="G70" s="8">
        <f t="shared" si="7"/>
        <v>0</v>
      </c>
    </row>
    <row r="71" spans="1:7" x14ac:dyDescent="0.25">
      <c r="A71" s="17" t="s">
        <v>54</v>
      </c>
      <c r="B71" s="18">
        <v>27.08</v>
      </c>
      <c r="C71" s="17" t="s">
        <v>55</v>
      </c>
      <c r="D71" s="4" t="s">
        <v>72</v>
      </c>
      <c r="E71" s="42"/>
      <c r="F71" s="7">
        <f t="shared" si="8"/>
        <v>0</v>
      </c>
      <c r="G71" s="8">
        <f t="shared" si="7"/>
        <v>0</v>
      </c>
    </row>
    <row r="72" spans="1:7" x14ac:dyDescent="0.25">
      <c r="A72" s="19" t="s">
        <v>104</v>
      </c>
      <c r="B72" s="68">
        <f>SUM(F58:F71)</f>
        <v>0</v>
      </c>
      <c r="C72" s="69"/>
      <c r="D72" s="69"/>
      <c r="E72" s="70"/>
      <c r="F72" s="7"/>
      <c r="G72" s="8"/>
    </row>
    <row r="73" spans="1:7" x14ac:dyDescent="0.25">
      <c r="A73" s="19" t="s">
        <v>86</v>
      </c>
      <c r="B73" s="67">
        <f>SUM(E58:E71)</f>
        <v>0</v>
      </c>
      <c r="C73" s="65"/>
      <c r="D73" s="65"/>
      <c r="E73" s="66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6" t="s">
        <v>88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73</v>
      </c>
      <c r="E76" s="21" t="s">
        <v>106</v>
      </c>
      <c r="F76" s="14" t="s">
        <v>75</v>
      </c>
      <c r="G76" s="9" t="s">
        <v>74</v>
      </c>
    </row>
    <row r="77" spans="1:7" x14ac:dyDescent="0.25">
      <c r="A77" s="17" t="s">
        <v>56</v>
      </c>
      <c r="B77" s="18">
        <v>21.489899999999999</v>
      </c>
      <c r="C77" s="17" t="s">
        <v>3</v>
      </c>
      <c r="D77" s="4" t="s">
        <v>71</v>
      </c>
      <c r="E77" s="42"/>
      <c r="F77" s="7">
        <f t="shared" ref="F77:F88" si="9">ROUND(B77*E77,4)</f>
        <v>0</v>
      </c>
      <c r="G77" s="8">
        <f t="shared" ref="G77:G88" si="10">ROUND(IF(AND($B$94&lt;=3.62,D77="Yes"),(ROUND(B77+(B77*DisabilityFactor),2))*E77,B77*E77),4)</f>
        <v>0</v>
      </c>
    </row>
    <row r="78" spans="1:7" x14ac:dyDescent="0.25">
      <c r="A78" s="17" t="s">
        <v>57</v>
      </c>
      <c r="B78" s="18">
        <v>21.489899999999999</v>
      </c>
      <c r="C78" s="17" t="s">
        <v>3</v>
      </c>
      <c r="D78" s="4" t="s">
        <v>71</v>
      </c>
      <c r="E78" s="42"/>
      <c r="F78" s="7">
        <f t="shared" si="9"/>
        <v>0</v>
      </c>
      <c r="G78" s="8">
        <f t="shared" si="10"/>
        <v>0</v>
      </c>
    </row>
    <row r="79" spans="1:7" x14ac:dyDescent="0.25">
      <c r="A79" s="17" t="s">
        <v>58</v>
      </c>
      <c r="B79" s="18">
        <v>21.489899999999999</v>
      </c>
      <c r="C79" s="17" t="s">
        <v>3</v>
      </c>
      <c r="D79" s="4" t="s">
        <v>71</v>
      </c>
      <c r="E79" s="42"/>
      <c r="F79" s="7">
        <f t="shared" si="9"/>
        <v>0</v>
      </c>
      <c r="G79" s="8">
        <f t="shared" si="10"/>
        <v>0</v>
      </c>
    </row>
    <row r="80" spans="1:7" x14ac:dyDescent="0.25">
      <c r="A80" s="17" t="s">
        <v>59</v>
      </c>
      <c r="B80" s="18">
        <v>21.489899999999999</v>
      </c>
      <c r="C80" s="17" t="s">
        <v>3</v>
      </c>
      <c r="D80" s="4" t="s">
        <v>71</v>
      </c>
      <c r="E80" s="42"/>
      <c r="F80" s="7">
        <f t="shared" si="9"/>
        <v>0</v>
      </c>
      <c r="G80" s="8">
        <f t="shared" si="10"/>
        <v>0</v>
      </c>
    </row>
    <row r="81" spans="1:7" x14ac:dyDescent="0.25">
      <c r="A81" s="17" t="s">
        <v>60</v>
      </c>
      <c r="B81" s="18">
        <v>21.489899999999999</v>
      </c>
      <c r="C81" s="17" t="s">
        <v>3</v>
      </c>
      <c r="D81" s="4" t="s">
        <v>71</v>
      </c>
      <c r="E81" s="42"/>
      <c r="F81" s="7">
        <f t="shared" si="9"/>
        <v>0</v>
      </c>
      <c r="G81" s="8">
        <f t="shared" si="10"/>
        <v>0</v>
      </c>
    </row>
    <row r="82" spans="1:7" x14ac:dyDescent="0.25">
      <c r="A82" s="17" t="s">
        <v>61</v>
      </c>
      <c r="B82" s="18">
        <v>21.489899999999999</v>
      </c>
      <c r="C82" s="17" t="s">
        <v>3</v>
      </c>
      <c r="D82" s="4" t="s">
        <v>71</v>
      </c>
      <c r="E82" s="42"/>
      <c r="F82" s="7">
        <f t="shared" si="9"/>
        <v>0</v>
      </c>
      <c r="G82" s="8">
        <f t="shared" si="10"/>
        <v>0</v>
      </c>
    </row>
    <row r="83" spans="1:7" x14ac:dyDescent="0.25">
      <c r="A83" s="17" t="s">
        <v>62</v>
      </c>
      <c r="B83" s="18">
        <v>21.489899999999999</v>
      </c>
      <c r="C83" s="17" t="s">
        <v>3</v>
      </c>
      <c r="D83" s="4" t="s">
        <v>71</v>
      </c>
      <c r="E83" s="42"/>
      <c r="F83" s="7">
        <f t="shared" si="9"/>
        <v>0</v>
      </c>
      <c r="G83" s="8">
        <f t="shared" si="10"/>
        <v>0</v>
      </c>
    </row>
    <row r="84" spans="1:7" x14ac:dyDescent="0.25">
      <c r="A84" s="17" t="s">
        <v>63</v>
      </c>
      <c r="B84" s="18">
        <v>21.489899999999999</v>
      </c>
      <c r="C84" s="17" t="s">
        <v>3</v>
      </c>
      <c r="D84" s="4" t="s">
        <v>71</v>
      </c>
      <c r="E84" s="42"/>
      <c r="F84" s="7">
        <f t="shared" si="9"/>
        <v>0</v>
      </c>
      <c r="G84" s="8">
        <f t="shared" si="10"/>
        <v>0</v>
      </c>
    </row>
    <row r="85" spans="1:7" x14ac:dyDescent="0.25">
      <c r="A85" s="17" t="s">
        <v>64</v>
      </c>
      <c r="B85" s="18">
        <v>21.489899999999999</v>
      </c>
      <c r="C85" s="17" t="s">
        <v>3</v>
      </c>
      <c r="D85" s="4" t="s">
        <v>71</v>
      </c>
      <c r="E85" s="42"/>
      <c r="F85" s="7">
        <f t="shared" si="9"/>
        <v>0</v>
      </c>
      <c r="G85" s="8">
        <f t="shared" si="10"/>
        <v>0</v>
      </c>
    </row>
    <row r="86" spans="1:7" x14ac:dyDescent="0.25">
      <c r="A86" s="17" t="s">
        <v>65</v>
      </c>
      <c r="B86" s="18">
        <v>21.489899999999999</v>
      </c>
      <c r="C86" s="17" t="s">
        <v>70</v>
      </c>
      <c r="D86" s="4" t="s">
        <v>72</v>
      </c>
      <c r="E86" s="42"/>
      <c r="F86" s="7">
        <f t="shared" si="9"/>
        <v>0</v>
      </c>
      <c r="G86" s="8">
        <f t="shared" si="10"/>
        <v>0</v>
      </c>
    </row>
    <row r="87" spans="1:7" x14ac:dyDescent="0.25">
      <c r="A87" s="17" t="s">
        <v>66</v>
      </c>
      <c r="B87" s="18">
        <v>21.489899999999999</v>
      </c>
      <c r="C87" s="17" t="s">
        <v>70</v>
      </c>
      <c r="D87" s="4" t="s">
        <v>72</v>
      </c>
      <c r="E87" s="42"/>
      <c r="F87" s="7">
        <f t="shared" si="9"/>
        <v>0</v>
      </c>
      <c r="G87" s="8">
        <f t="shared" si="10"/>
        <v>0</v>
      </c>
    </row>
    <row r="88" spans="1:7" x14ac:dyDescent="0.25">
      <c r="A88" s="17" t="s">
        <v>67</v>
      </c>
      <c r="B88" s="18">
        <v>21.489899999999999</v>
      </c>
      <c r="C88" s="17" t="s">
        <v>70</v>
      </c>
      <c r="D88" s="4" t="s">
        <v>72</v>
      </c>
      <c r="E88" s="42"/>
      <c r="F88" s="7">
        <f t="shared" si="9"/>
        <v>0</v>
      </c>
      <c r="G88" s="8">
        <f t="shared" si="10"/>
        <v>0</v>
      </c>
    </row>
    <row r="89" spans="1:7" x14ac:dyDescent="0.25">
      <c r="A89" s="19" t="s">
        <v>105</v>
      </c>
      <c r="B89" s="68">
        <f>SUM(F77:F88)</f>
        <v>0</v>
      </c>
      <c r="C89" s="69"/>
      <c r="D89" s="69"/>
      <c r="E89" s="70"/>
      <c r="F89" s="7"/>
      <c r="G89" s="7"/>
    </row>
    <row r="90" spans="1:7" x14ac:dyDescent="0.25">
      <c r="A90" s="19" t="s">
        <v>87</v>
      </c>
      <c r="B90" s="67">
        <f>SUM(E77:E88)</f>
        <v>0</v>
      </c>
      <c r="C90" s="65"/>
      <c r="D90" s="65"/>
      <c r="E90" s="66"/>
      <c r="F90" s="7">
        <f t="shared" ref="F90" si="11">SUM(F6:F88)</f>
        <v>0</v>
      </c>
      <c r="G90" s="7">
        <f t="shared" ref="G90" si="12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99</v>
      </c>
      <c r="B92" s="12"/>
      <c r="C92" s="11"/>
      <c r="F92" s="7"/>
      <c r="G92" s="8"/>
    </row>
    <row r="93" spans="1:7" x14ac:dyDescent="0.25">
      <c r="A93" s="22" t="s">
        <v>89</v>
      </c>
      <c r="B93" s="61">
        <f>F90</f>
        <v>0</v>
      </c>
      <c r="C93" s="62"/>
      <c r="D93" s="62"/>
      <c r="E93" s="63"/>
      <c r="F93" s="7"/>
      <c r="G93" s="8"/>
    </row>
    <row r="94" spans="1:7" x14ac:dyDescent="0.25">
      <c r="A94" s="28" t="s">
        <v>91</v>
      </c>
      <c r="B94" s="60">
        <f>SUMIF(D6:D88,"=Yes",E6:E88)</f>
        <v>0</v>
      </c>
      <c r="C94" s="60"/>
      <c r="D94" s="60"/>
      <c r="E94" s="60"/>
    </row>
  </sheetData>
  <sheetProtection password="D3F7" sheet="1" objects="1" scenarios="1"/>
  <mergeCells count="12">
    <mergeCell ref="B24:E24"/>
    <mergeCell ref="B39:E39"/>
    <mergeCell ref="B53:E53"/>
    <mergeCell ref="B72:E72"/>
    <mergeCell ref="B89:E89"/>
    <mergeCell ref="B94:E94"/>
    <mergeCell ref="B93:E93"/>
    <mergeCell ref="B25:E25"/>
    <mergeCell ref="B40:E40"/>
    <mergeCell ref="B54:E54"/>
    <mergeCell ref="B73:E73"/>
    <mergeCell ref="B90:E90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2"/>
  <sheetViews>
    <sheetView workbookViewId="0">
      <selection activeCell="A7" sqref="A7:XFD102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8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6" t="s">
        <v>129</v>
      </c>
      <c r="B3" s="47"/>
      <c r="C3" s="47"/>
      <c r="D3" s="47"/>
    </row>
    <row r="4" spans="1:6" x14ac:dyDescent="0.25">
      <c r="A4" s="49" t="s">
        <v>130</v>
      </c>
      <c r="B4" s="71" t="s">
        <v>131</v>
      </c>
      <c r="C4" s="72"/>
      <c r="D4" s="73"/>
    </row>
    <row r="5" spans="1:6" x14ac:dyDescent="0.25">
      <c r="A5" s="49" t="s">
        <v>132</v>
      </c>
      <c r="B5" s="74" t="str">
        <f>INDEX($C$10:$C$97,MATCH(B4:D4,B10:B97,0))</f>
        <v>Unspecified Region</v>
      </c>
      <c r="C5" s="75"/>
      <c r="D5" s="76"/>
    </row>
    <row r="7" spans="1:6" hidden="1" x14ac:dyDescent="0.25">
      <c r="A7" t="s">
        <v>133</v>
      </c>
      <c r="B7" t="str">
        <f>INDEX($D$10:$D$97,MATCH(B4:D4,B10:B97,0))</f>
        <v>-</v>
      </c>
    </row>
    <row r="8" spans="1:6" hidden="1" x14ac:dyDescent="0.25"/>
    <row r="9" spans="1:6" hidden="1" x14ac:dyDescent="0.25">
      <c r="B9" s="50" t="s">
        <v>134</v>
      </c>
      <c r="C9" s="50" t="s">
        <v>135</v>
      </c>
      <c r="D9" s="51" t="s">
        <v>133</v>
      </c>
      <c r="F9"/>
    </row>
    <row r="10" spans="1:6" hidden="1" x14ac:dyDescent="0.25">
      <c r="B10" s="52" t="s">
        <v>131</v>
      </c>
      <c r="C10" s="52" t="s">
        <v>136</v>
      </c>
      <c r="D10" s="53" t="s">
        <v>137</v>
      </c>
      <c r="F10"/>
    </row>
    <row r="11" spans="1:6" hidden="1" x14ac:dyDescent="0.25">
      <c r="B11" s="54" t="s">
        <v>138</v>
      </c>
      <c r="C11" s="54" t="s">
        <v>139</v>
      </c>
      <c r="D11" s="55">
        <v>0.98499999999999999</v>
      </c>
      <c r="F11"/>
    </row>
    <row r="12" spans="1:6" hidden="1" x14ac:dyDescent="0.25">
      <c r="B12" s="54" t="s">
        <v>140</v>
      </c>
      <c r="C12" s="54" t="s">
        <v>141</v>
      </c>
      <c r="D12" s="55">
        <v>1.024</v>
      </c>
      <c r="F12"/>
    </row>
    <row r="13" spans="1:6" hidden="1" x14ac:dyDescent="0.25">
      <c r="B13" s="54" t="s">
        <v>142</v>
      </c>
      <c r="C13" s="54" t="s">
        <v>143</v>
      </c>
      <c r="D13" s="55">
        <v>0.95599999999999996</v>
      </c>
      <c r="F13"/>
    </row>
    <row r="14" spans="1:6" hidden="1" x14ac:dyDescent="0.25">
      <c r="B14" s="54" t="s">
        <v>144</v>
      </c>
      <c r="C14" s="54" t="s">
        <v>143</v>
      </c>
      <c r="D14" s="55">
        <v>0.95599999999999996</v>
      </c>
      <c r="F14"/>
    </row>
    <row r="15" spans="1:6" hidden="1" x14ac:dyDescent="0.25">
      <c r="B15" s="54" t="s">
        <v>145</v>
      </c>
      <c r="C15" s="54" t="s">
        <v>146</v>
      </c>
      <c r="D15" s="55">
        <v>0.99299999999999999</v>
      </c>
      <c r="F15"/>
    </row>
    <row r="16" spans="1:6" hidden="1" x14ac:dyDescent="0.25">
      <c r="B16" s="54" t="s">
        <v>147</v>
      </c>
      <c r="C16" s="56" t="s">
        <v>148</v>
      </c>
      <c r="D16" s="55">
        <v>0.97599999999999998</v>
      </c>
      <c r="F16"/>
    </row>
    <row r="17" spans="2:6" hidden="1" x14ac:dyDescent="0.25">
      <c r="B17" s="54" t="s">
        <v>149</v>
      </c>
      <c r="C17" s="54" t="s">
        <v>150</v>
      </c>
      <c r="D17" s="55">
        <v>1.02</v>
      </c>
      <c r="F17"/>
    </row>
    <row r="18" spans="2:6" hidden="1" x14ac:dyDescent="0.25">
      <c r="B18" s="54" t="s">
        <v>151</v>
      </c>
      <c r="C18" s="56" t="s">
        <v>152</v>
      </c>
      <c r="D18" s="55">
        <v>0.96899999999999997</v>
      </c>
      <c r="F18"/>
    </row>
    <row r="19" spans="2:6" hidden="1" x14ac:dyDescent="0.25">
      <c r="B19" s="54" t="s">
        <v>153</v>
      </c>
      <c r="C19" s="56" t="s">
        <v>154</v>
      </c>
      <c r="D19" s="55">
        <v>0.97299999999999998</v>
      </c>
      <c r="F19"/>
    </row>
    <row r="20" spans="2:6" hidden="1" x14ac:dyDescent="0.25">
      <c r="B20" s="54" t="s">
        <v>155</v>
      </c>
      <c r="C20" s="54" t="s">
        <v>141</v>
      </c>
      <c r="D20" s="55">
        <v>1.024</v>
      </c>
      <c r="F20"/>
    </row>
    <row r="21" spans="2:6" hidden="1" x14ac:dyDescent="0.25">
      <c r="B21" s="54" t="s">
        <v>156</v>
      </c>
      <c r="C21" s="54" t="s">
        <v>143</v>
      </c>
      <c r="D21" s="55">
        <v>0.95599999999999996</v>
      </c>
      <c r="F21"/>
    </row>
    <row r="22" spans="2:6" hidden="1" x14ac:dyDescent="0.25">
      <c r="B22" s="54" t="s">
        <v>157</v>
      </c>
      <c r="C22" s="56" t="s">
        <v>148</v>
      </c>
      <c r="D22" s="55">
        <v>0.97599999999999998</v>
      </c>
      <c r="F22"/>
    </row>
    <row r="23" spans="2:6" hidden="1" x14ac:dyDescent="0.25">
      <c r="B23" s="54" t="s">
        <v>158</v>
      </c>
      <c r="C23" s="56" t="s">
        <v>141</v>
      </c>
      <c r="D23" s="55">
        <v>1.024</v>
      </c>
      <c r="F23"/>
    </row>
    <row r="24" spans="2:6" hidden="1" x14ac:dyDescent="0.25">
      <c r="B24" s="54" t="s">
        <v>159</v>
      </c>
      <c r="C24" s="56" t="s">
        <v>160</v>
      </c>
      <c r="D24" s="55">
        <v>1.01</v>
      </c>
      <c r="F24"/>
    </row>
    <row r="25" spans="2:6" hidden="1" x14ac:dyDescent="0.25">
      <c r="B25" s="54" t="s">
        <v>161</v>
      </c>
      <c r="C25" s="54" t="s">
        <v>143</v>
      </c>
      <c r="D25" s="55">
        <v>0.95599999999999996</v>
      </c>
      <c r="F25"/>
    </row>
    <row r="26" spans="2:6" hidden="1" x14ac:dyDescent="0.25">
      <c r="B26" s="54" t="s">
        <v>162</v>
      </c>
      <c r="C26" s="56" t="s">
        <v>139</v>
      </c>
      <c r="D26" s="55">
        <v>0.98499999999999999</v>
      </c>
      <c r="F26"/>
    </row>
    <row r="27" spans="2:6" hidden="1" x14ac:dyDescent="0.25">
      <c r="B27" s="54" t="s">
        <v>163</v>
      </c>
      <c r="C27" s="56" t="s">
        <v>148</v>
      </c>
      <c r="D27" s="55">
        <v>0.97599999999999998</v>
      </c>
      <c r="F27"/>
    </row>
    <row r="28" spans="2:6" hidden="1" x14ac:dyDescent="0.25">
      <c r="B28" s="54" t="s">
        <v>164</v>
      </c>
      <c r="C28" s="54" t="s">
        <v>143</v>
      </c>
      <c r="D28" s="55">
        <v>0.95599999999999996</v>
      </c>
      <c r="F28"/>
    </row>
    <row r="29" spans="2:6" hidden="1" x14ac:dyDescent="0.25">
      <c r="B29" s="54" t="s">
        <v>165</v>
      </c>
      <c r="C29" s="54" t="s">
        <v>141</v>
      </c>
      <c r="D29" s="55">
        <v>1.024</v>
      </c>
      <c r="F29"/>
    </row>
    <row r="30" spans="2:6" hidden="1" x14ac:dyDescent="0.25">
      <c r="B30" s="54" t="s">
        <v>166</v>
      </c>
      <c r="C30" s="56" t="s">
        <v>167</v>
      </c>
      <c r="D30" s="55">
        <v>1.0089999999999999</v>
      </c>
      <c r="F30"/>
    </row>
    <row r="31" spans="2:6" hidden="1" x14ac:dyDescent="0.25">
      <c r="B31" s="54" t="s">
        <v>168</v>
      </c>
      <c r="C31" s="54" t="s">
        <v>143</v>
      </c>
      <c r="D31" s="55">
        <v>0.95599999999999996</v>
      </c>
      <c r="F31"/>
    </row>
    <row r="32" spans="2:6" hidden="1" x14ac:dyDescent="0.25">
      <c r="B32" s="54" t="s">
        <v>169</v>
      </c>
      <c r="C32" s="56" t="s">
        <v>152</v>
      </c>
      <c r="D32" s="55">
        <v>0.96899999999999997</v>
      </c>
      <c r="F32"/>
    </row>
    <row r="33" spans="2:6" hidden="1" x14ac:dyDescent="0.25">
      <c r="B33" s="54" t="s">
        <v>170</v>
      </c>
      <c r="C33" s="56" t="s">
        <v>152</v>
      </c>
      <c r="D33" s="55">
        <v>0.96899999999999997</v>
      </c>
      <c r="F33"/>
    </row>
    <row r="34" spans="2:6" hidden="1" x14ac:dyDescent="0.25">
      <c r="B34" s="54" t="s">
        <v>171</v>
      </c>
      <c r="C34" s="56" t="s">
        <v>152</v>
      </c>
      <c r="D34" s="55">
        <v>0.96899999999999997</v>
      </c>
      <c r="F34"/>
    </row>
    <row r="35" spans="2:6" hidden="1" x14ac:dyDescent="0.25">
      <c r="B35" s="54" t="s">
        <v>172</v>
      </c>
      <c r="C35" s="56" t="s">
        <v>152</v>
      </c>
      <c r="D35" s="55">
        <v>0.96899999999999997</v>
      </c>
      <c r="F35"/>
    </row>
    <row r="36" spans="2:6" hidden="1" x14ac:dyDescent="0.25">
      <c r="B36" s="54" t="s">
        <v>173</v>
      </c>
      <c r="C36" s="54" t="s">
        <v>143</v>
      </c>
      <c r="D36" s="55">
        <v>0.95599999999999996</v>
      </c>
      <c r="F36"/>
    </row>
    <row r="37" spans="2:6" hidden="1" x14ac:dyDescent="0.25">
      <c r="B37" s="54" t="s">
        <v>174</v>
      </c>
      <c r="C37" s="54" t="s">
        <v>141</v>
      </c>
      <c r="D37" s="55">
        <v>1.024</v>
      </c>
      <c r="F37"/>
    </row>
    <row r="38" spans="2:6" hidden="1" x14ac:dyDescent="0.25">
      <c r="B38" s="54" t="s">
        <v>175</v>
      </c>
      <c r="C38" s="56" t="s">
        <v>176</v>
      </c>
      <c r="D38" s="55">
        <v>1.0009999999999999</v>
      </c>
      <c r="F38"/>
    </row>
    <row r="39" spans="2:6" hidden="1" x14ac:dyDescent="0.25">
      <c r="B39" s="54" t="s">
        <v>177</v>
      </c>
      <c r="C39" s="54" t="s">
        <v>143</v>
      </c>
      <c r="D39" s="55">
        <v>0.95599999999999996</v>
      </c>
      <c r="F39"/>
    </row>
    <row r="40" spans="2:6" hidden="1" x14ac:dyDescent="0.25">
      <c r="B40" s="54" t="s">
        <v>178</v>
      </c>
      <c r="C40" s="56" t="s">
        <v>141</v>
      </c>
      <c r="D40" s="55">
        <v>1.024</v>
      </c>
      <c r="F40"/>
    </row>
    <row r="41" spans="2:6" hidden="1" x14ac:dyDescent="0.25">
      <c r="B41" s="54" t="s">
        <v>179</v>
      </c>
      <c r="C41" s="56" t="s">
        <v>139</v>
      </c>
      <c r="D41" s="55">
        <v>0.98499999999999999</v>
      </c>
      <c r="F41"/>
    </row>
    <row r="42" spans="2:6" hidden="1" x14ac:dyDescent="0.25">
      <c r="B42" s="54" t="s">
        <v>180</v>
      </c>
      <c r="C42" s="56" t="s">
        <v>148</v>
      </c>
      <c r="D42" s="55">
        <v>0.97599999999999998</v>
      </c>
      <c r="F42"/>
    </row>
    <row r="43" spans="2:6" hidden="1" x14ac:dyDescent="0.25">
      <c r="B43" s="54" t="s">
        <v>181</v>
      </c>
      <c r="C43" s="56" t="s">
        <v>139</v>
      </c>
      <c r="D43" s="55">
        <v>0.98499999999999999</v>
      </c>
      <c r="F43"/>
    </row>
    <row r="44" spans="2:6" hidden="1" x14ac:dyDescent="0.25">
      <c r="B44" s="54" t="s">
        <v>182</v>
      </c>
      <c r="C44" s="56" t="s">
        <v>148</v>
      </c>
      <c r="D44" s="55">
        <v>0.97599999999999998</v>
      </c>
      <c r="F44"/>
    </row>
    <row r="45" spans="2:6" hidden="1" x14ac:dyDescent="0.25">
      <c r="B45" s="54" t="s">
        <v>183</v>
      </c>
      <c r="C45" s="54" t="s">
        <v>143</v>
      </c>
      <c r="D45" s="55">
        <v>0.95599999999999996</v>
      </c>
      <c r="F45"/>
    </row>
    <row r="46" spans="2:6" hidden="1" x14ac:dyDescent="0.25">
      <c r="B46" s="54" t="s">
        <v>184</v>
      </c>
      <c r="C46" s="56" t="s">
        <v>139</v>
      </c>
      <c r="D46" s="55">
        <v>0.98499999999999999</v>
      </c>
      <c r="F46"/>
    </row>
    <row r="47" spans="2:6" hidden="1" x14ac:dyDescent="0.25">
      <c r="B47" s="54" t="s">
        <v>185</v>
      </c>
      <c r="C47" s="56" t="s">
        <v>148</v>
      </c>
      <c r="D47" s="55">
        <v>0.97599999999999998</v>
      </c>
      <c r="F47"/>
    </row>
    <row r="48" spans="2:6" hidden="1" x14ac:dyDescent="0.25">
      <c r="B48" s="54" t="s">
        <v>186</v>
      </c>
      <c r="C48" s="56" t="s">
        <v>139</v>
      </c>
      <c r="D48" s="55">
        <v>0.98499999999999999</v>
      </c>
      <c r="F48"/>
    </row>
    <row r="49" spans="2:6" hidden="1" x14ac:dyDescent="0.25">
      <c r="B49" s="54" t="s">
        <v>187</v>
      </c>
      <c r="C49" s="54" t="s">
        <v>143</v>
      </c>
      <c r="D49" s="55">
        <v>0.95599999999999996</v>
      </c>
      <c r="F49"/>
    </row>
    <row r="50" spans="2:6" hidden="1" x14ac:dyDescent="0.25">
      <c r="B50" s="54" t="s">
        <v>188</v>
      </c>
      <c r="C50" s="56" t="s">
        <v>152</v>
      </c>
      <c r="D50" s="55">
        <v>0.96899999999999997</v>
      </c>
      <c r="F50"/>
    </row>
    <row r="51" spans="2:6" hidden="1" x14ac:dyDescent="0.25">
      <c r="B51" s="54" t="s">
        <v>189</v>
      </c>
      <c r="C51" s="56" t="s">
        <v>148</v>
      </c>
      <c r="D51" s="55">
        <v>0.97599999999999998</v>
      </c>
      <c r="F51"/>
    </row>
    <row r="52" spans="2:6" hidden="1" x14ac:dyDescent="0.25">
      <c r="B52" s="54" t="s">
        <v>190</v>
      </c>
      <c r="C52" s="56" t="s">
        <v>148</v>
      </c>
      <c r="D52" s="55">
        <v>0.97599999999999998</v>
      </c>
      <c r="F52"/>
    </row>
    <row r="53" spans="2:6" hidden="1" x14ac:dyDescent="0.25">
      <c r="B53" s="54" t="s">
        <v>191</v>
      </c>
      <c r="C53" s="56" t="s">
        <v>148</v>
      </c>
      <c r="D53" s="55">
        <v>0.97599999999999998</v>
      </c>
      <c r="F53"/>
    </row>
    <row r="54" spans="2:6" hidden="1" x14ac:dyDescent="0.25">
      <c r="B54" s="54" t="s">
        <v>192</v>
      </c>
      <c r="C54" s="54" t="s">
        <v>143</v>
      </c>
      <c r="D54" s="55">
        <v>0.95599999999999996</v>
      </c>
      <c r="F54"/>
    </row>
    <row r="55" spans="2:6" hidden="1" x14ac:dyDescent="0.25">
      <c r="B55" s="54" t="s">
        <v>193</v>
      </c>
      <c r="C55" s="54" t="s">
        <v>143</v>
      </c>
      <c r="D55" s="55">
        <v>0.95599999999999996</v>
      </c>
      <c r="F55"/>
    </row>
    <row r="56" spans="2:6" hidden="1" x14ac:dyDescent="0.25">
      <c r="B56" s="54" t="s">
        <v>194</v>
      </c>
      <c r="C56" s="56" t="s">
        <v>152</v>
      </c>
      <c r="D56" s="55">
        <v>0.96899999999999997</v>
      </c>
      <c r="F56"/>
    </row>
    <row r="57" spans="2:6" hidden="1" x14ac:dyDescent="0.25">
      <c r="B57" s="54" t="s">
        <v>195</v>
      </c>
      <c r="C57" s="56" t="s">
        <v>148</v>
      </c>
      <c r="D57" s="55">
        <v>0.97599999999999998</v>
      </c>
      <c r="F57"/>
    </row>
    <row r="58" spans="2:6" hidden="1" x14ac:dyDescent="0.25">
      <c r="B58" s="54" t="s">
        <v>196</v>
      </c>
      <c r="C58" s="56" t="s">
        <v>139</v>
      </c>
      <c r="D58" s="55">
        <v>0.98499999999999999</v>
      </c>
      <c r="F58"/>
    </row>
    <row r="59" spans="2:6" hidden="1" x14ac:dyDescent="0.25">
      <c r="B59" s="54" t="s">
        <v>197</v>
      </c>
      <c r="C59" s="54" t="s">
        <v>143</v>
      </c>
      <c r="D59" s="55">
        <v>0.95599999999999996</v>
      </c>
      <c r="F59"/>
    </row>
    <row r="60" spans="2:6" hidden="1" x14ac:dyDescent="0.25">
      <c r="B60" s="54" t="s">
        <v>198</v>
      </c>
      <c r="C60" s="56" t="s">
        <v>152</v>
      </c>
      <c r="D60" s="55">
        <v>0.96899999999999997</v>
      </c>
      <c r="F60"/>
    </row>
    <row r="61" spans="2:6" hidden="1" x14ac:dyDescent="0.25">
      <c r="B61" s="54" t="s">
        <v>199</v>
      </c>
      <c r="C61" s="56" t="s">
        <v>148</v>
      </c>
      <c r="D61" s="55">
        <v>0.97599999999999998</v>
      </c>
      <c r="F61"/>
    </row>
    <row r="62" spans="2:6" hidden="1" x14ac:dyDescent="0.25">
      <c r="B62" s="54" t="s">
        <v>200</v>
      </c>
      <c r="C62" s="56" t="s">
        <v>150</v>
      </c>
      <c r="D62" s="55">
        <v>1.02</v>
      </c>
      <c r="F62"/>
    </row>
    <row r="63" spans="2:6" hidden="1" x14ac:dyDescent="0.25">
      <c r="B63" s="54" t="s">
        <v>201</v>
      </c>
      <c r="C63" s="56" t="s">
        <v>148</v>
      </c>
      <c r="D63" s="55">
        <v>0.97599999999999998</v>
      </c>
      <c r="F63"/>
    </row>
    <row r="64" spans="2:6" hidden="1" x14ac:dyDescent="0.25">
      <c r="B64" s="54" t="s">
        <v>202</v>
      </c>
      <c r="C64" s="54" t="s">
        <v>143</v>
      </c>
      <c r="D64" s="55">
        <v>0.95599999999999996</v>
      </c>
      <c r="F64"/>
    </row>
    <row r="65" spans="2:6" hidden="1" x14ac:dyDescent="0.25">
      <c r="B65" s="54" t="s">
        <v>203</v>
      </c>
      <c r="C65" s="56" t="s">
        <v>167</v>
      </c>
      <c r="D65" s="55">
        <v>1.0089999999999999</v>
      </c>
      <c r="F65"/>
    </row>
    <row r="66" spans="2:6" hidden="1" x14ac:dyDescent="0.25">
      <c r="B66" s="54" t="s">
        <v>204</v>
      </c>
      <c r="C66" s="54" t="s">
        <v>143</v>
      </c>
      <c r="D66" s="55">
        <v>0.95599999999999996</v>
      </c>
      <c r="F66"/>
    </row>
    <row r="67" spans="2:6" hidden="1" x14ac:dyDescent="0.25">
      <c r="B67" s="54" t="s">
        <v>205</v>
      </c>
      <c r="C67" s="54" t="s">
        <v>143</v>
      </c>
      <c r="D67" s="55">
        <v>0.95599999999999996</v>
      </c>
      <c r="F67"/>
    </row>
    <row r="68" spans="2:6" hidden="1" x14ac:dyDescent="0.25">
      <c r="B68" s="54" t="s">
        <v>206</v>
      </c>
      <c r="C68" s="56" t="s">
        <v>139</v>
      </c>
      <c r="D68" s="55">
        <v>0.98499999999999999</v>
      </c>
      <c r="F68"/>
    </row>
    <row r="69" spans="2:6" hidden="1" x14ac:dyDescent="0.25">
      <c r="B69" s="54" t="s">
        <v>207</v>
      </c>
      <c r="C69" s="56" t="s">
        <v>148</v>
      </c>
      <c r="D69" s="55">
        <v>0.97599999999999998</v>
      </c>
      <c r="F69"/>
    </row>
    <row r="70" spans="2:6" hidden="1" x14ac:dyDescent="0.25">
      <c r="B70" s="54" t="s">
        <v>208</v>
      </c>
      <c r="C70" s="56" t="s">
        <v>209</v>
      </c>
      <c r="D70" s="55">
        <v>0.97599999999999998</v>
      </c>
      <c r="F70"/>
    </row>
    <row r="71" spans="2:6" hidden="1" x14ac:dyDescent="0.25">
      <c r="B71" s="54" t="s">
        <v>210</v>
      </c>
      <c r="C71" s="54" t="s">
        <v>143</v>
      </c>
      <c r="D71" s="55">
        <v>0.95599999999999996</v>
      </c>
      <c r="F71"/>
    </row>
    <row r="72" spans="2:6" hidden="1" x14ac:dyDescent="0.25">
      <c r="B72" s="54" t="s">
        <v>211</v>
      </c>
      <c r="C72" s="54" t="s">
        <v>141</v>
      </c>
      <c r="D72" s="55">
        <v>1.024</v>
      </c>
      <c r="F72"/>
    </row>
    <row r="73" spans="2:6" hidden="1" x14ac:dyDescent="0.25">
      <c r="B73" s="54" t="s">
        <v>212</v>
      </c>
      <c r="C73" s="54" t="s">
        <v>143</v>
      </c>
      <c r="D73" s="55">
        <v>0.95599999999999996</v>
      </c>
      <c r="F73"/>
    </row>
    <row r="74" spans="2:6" hidden="1" x14ac:dyDescent="0.25">
      <c r="B74" s="54" t="s">
        <v>213</v>
      </c>
      <c r="C74" s="56" t="s">
        <v>148</v>
      </c>
      <c r="D74" s="55">
        <v>0.97599999999999998</v>
      </c>
      <c r="F74"/>
    </row>
    <row r="75" spans="2:6" hidden="1" x14ac:dyDescent="0.25">
      <c r="B75" s="54" t="s">
        <v>214</v>
      </c>
      <c r="C75" s="56" t="s">
        <v>148</v>
      </c>
      <c r="D75" s="55">
        <v>0.97599999999999998</v>
      </c>
      <c r="F75"/>
    </row>
    <row r="76" spans="2:6" hidden="1" x14ac:dyDescent="0.25">
      <c r="B76" s="54" t="s">
        <v>215</v>
      </c>
      <c r="C76" s="56" t="s">
        <v>152</v>
      </c>
      <c r="D76" s="55">
        <v>0.96899999999999997</v>
      </c>
      <c r="F76"/>
    </row>
    <row r="77" spans="2:6" hidden="1" x14ac:dyDescent="0.25">
      <c r="B77" s="54" t="s">
        <v>216</v>
      </c>
      <c r="C77" s="56" t="s">
        <v>148</v>
      </c>
      <c r="D77" s="55">
        <v>0.97599999999999998</v>
      </c>
      <c r="F77"/>
    </row>
    <row r="78" spans="2:6" hidden="1" x14ac:dyDescent="0.25">
      <c r="B78" s="54" t="s">
        <v>217</v>
      </c>
      <c r="C78" s="54" t="s">
        <v>143</v>
      </c>
      <c r="D78" s="55">
        <v>0.95599999999999996</v>
      </c>
      <c r="F78"/>
    </row>
    <row r="79" spans="2:6" hidden="1" x14ac:dyDescent="0.25">
      <c r="B79" s="54" t="s">
        <v>218</v>
      </c>
      <c r="C79" s="56" t="s">
        <v>154</v>
      </c>
      <c r="D79" s="55">
        <v>0.97299999999999998</v>
      </c>
      <c r="F79"/>
    </row>
    <row r="80" spans="2:6" hidden="1" x14ac:dyDescent="0.25">
      <c r="B80" s="54" t="s">
        <v>219</v>
      </c>
      <c r="C80" s="54" t="s">
        <v>141</v>
      </c>
      <c r="D80" s="55">
        <v>1.024</v>
      </c>
      <c r="F80"/>
    </row>
    <row r="81" spans="2:6" hidden="1" x14ac:dyDescent="0.25">
      <c r="B81" s="54" t="s">
        <v>220</v>
      </c>
      <c r="C81" s="56" t="s">
        <v>141</v>
      </c>
      <c r="D81" s="55">
        <v>1.024</v>
      </c>
      <c r="F81"/>
    </row>
    <row r="82" spans="2:6" hidden="1" x14ac:dyDescent="0.25">
      <c r="B82" s="54" t="s">
        <v>221</v>
      </c>
      <c r="C82" s="56" t="s">
        <v>152</v>
      </c>
      <c r="D82" s="55">
        <v>0.96899999999999997</v>
      </c>
      <c r="F82"/>
    </row>
    <row r="83" spans="2:6" hidden="1" x14ac:dyDescent="0.25">
      <c r="B83" s="54" t="s">
        <v>222</v>
      </c>
      <c r="C83" s="56" t="s">
        <v>146</v>
      </c>
      <c r="D83" s="55">
        <v>0.99299999999999999</v>
      </c>
      <c r="F83"/>
    </row>
    <row r="84" spans="2:6" hidden="1" x14ac:dyDescent="0.25">
      <c r="B84" s="54" t="s">
        <v>223</v>
      </c>
      <c r="C84" s="56" t="s">
        <v>152</v>
      </c>
      <c r="D84" s="55">
        <v>0.96899999999999997</v>
      </c>
      <c r="F84"/>
    </row>
    <row r="85" spans="2:6" hidden="1" x14ac:dyDescent="0.25">
      <c r="B85" s="54" t="s">
        <v>224</v>
      </c>
      <c r="C85" s="54" t="s">
        <v>143</v>
      </c>
      <c r="D85" s="55">
        <v>0.95599999999999996</v>
      </c>
      <c r="F85"/>
    </row>
    <row r="86" spans="2:6" hidden="1" x14ac:dyDescent="0.25">
      <c r="B86" s="54" t="s">
        <v>225</v>
      </c>
      <c r="C86" s="56" t="s">
        <v>148</v>
      </c>
      <c r="D86" s="55">
        <v>0.97599999999999998</v>
      </c>
      <c r="F86"/>
    </row>
    <row r="87" spans="2:6" hidden="1" x14ac:dyDescent="0.25">
      <c r="B87" s="54" t="s">
        <v>226</v>
      </c>
      <c r="C87" s="54" t="s">
        <v>143</v>
      </c>
      <c r="D87" s="55">
        <v>0.95599999999999996</v>
      </c>
      <c r="F87"/>
    </row>
    <row r="88" spans="2:6" hidden="1" x14ac:dyDescent="0.25">
      <c r="B88" s="54" t="s">
        <v>227</v>
      </c>
      <c r="C88" s="54" t="s">
        <v>143</v>
      </c>
      <c r="D88" s="55">
        <v>0.95599999999999996</v>
      </c>
      <c r="F88"/>
    </row>
    <row r="89" spans="2:6" hidden="1" x14ac:dyDescent="0.25">
      <c r="B89" s="54" t="s">
        <v>228</v>
      </c>
      <c r="C89" s="56" t="s">
        <v>167</v>
      </c>
      <c r="D89" s="55">
        <v>1.0089999999999999</v>
      </c>
      <c r="F89"/>
    </row>
    <row r="90" spans="2:6" hidden="1" x14ac:dyDescent="0.25">
      <c r="B90" s="54" t="s">
        <v>229</v>
      </c>
      <c r="C90" s="54" t="s">
        <v>143</v>
      </c>
      <c r="D90" s="55">
        <v>0.95599999999999996</v>
      </c>
      <c r="F90"/>
    </row>
    <row r="91" spans="2:6" hidden="1" x14ac:dyDescent="0.25">
      <c r="B91" s="54" t="s">
        <v>230</v>
      </c>
      <c r="C91" s="56" t="s">
        <v>152</v>
      </c>
      <c r="D91" s="55">
        <v>0.96899999999999997</v>
      </c>
      <c r="F91"/>
    </row>
    <row r="92" spans="2:6" hidden="1" x14ac:dyDescent="0.25">
      <c r="B92" s="54" t="s">
        <v>231</v>
      </c>
      <c r="C92" s="54" t="s">
        <v>141</v>
      </c>
      <c r="D92" s="55">
        <v>1.024</v>
      </c>
      <c r="F92"/>
    </row>
    <row r="93" spans="2:6" hidden="1" x14ac:dyDescent="0.25">
      <c r="B93" s="54" t="s">
        <v>232</v>
      </c>
      <c r="C93" s="56" t="s">
        <v>152</v>
      </c>
      <c r="D93" s="55">
        <v>0.96899999999999997</v>
      </c>
      <c r="F93"/>
    </row>
    <row r="94" spans="2:6" hidden="1" x14ac:dyDescent="0.25">
      <c r="B94" s="54" t="s">
        <v>233</v>
      </c>
      <c r="C94" s="54" t="s">
        <v>143</v>
      </c>
      <c r="D94" s="55">
        <v>0.95599999999999996</v>
      </c>
      <c r="F94"/>
    </row>
    <row r="95" spans="2:6" hidden="1" x14ac:dyDescent="0.25">
      <c r="B95" s="54" t="s">
        <v>234</v>
      </c>
      <c r="C95" s="56" t="s">
        <v>152</v>
      </c>
      <c r="D95" s="55">
        <v>0.96899999999999997</v>
      </c>
      <c r="F95"/>
    </row>
    <row r="96" spans="2:6" hidden="1" x14ac:dyDescent="0.25">
      <c r="B96" s="54" t="s">
        <v>235</v>
      </c>
      <c r="C96" s="56" t="s">
        <v>141</v>
      </c>
      <c r="D96" s="55">
        <v>1.024</v>
      </c>
      <c r="F96"/>
    </row>
    <row r="97" spans="2:6" hidden="1" x14ac:dyDescent="0.25">
      <c r="B97" s="54" t="s">
        <v>236</v>
      </c>
      <c r="C97" s="56" t="s">
        <v>148</v>
      </c>
      <c r="D97" s="55">
        <v>0.97599999999999998</v>
      </c>
      <c r="F97"/>
    </row>
    <row r="98" spans="2:6" hidden="1" x14ac:dyDescent="0.25"/>
    <row r="99" spans="2:6" hidden="1" x14ac:dyDescent="0.25"/>
    <row r="100" spans="2:6" hidden="1" x14ac:dyDescent="0.25"/>
    <row r="101" spans="2:6" hidden="1" x14ac:dyDescent="0.25"/>
    <row r="102" spans="2:6" hidden="1" x14ac:dyDescent="0.25"/>
  </sheetData>
  <sheetProtection algorithmName="SHA-512" hashValue="g+mKsmB5VtTtgFpm3RsleTi8qK7yJJBiEPrvhY5I60VBQU8Fx5wTBSomGnispkekRfGp8gpzuTXRi4QJtHh2fA==" saltValue="QuDWLnMVMmuz9twf8nKeeA==" spinCount="100000" sheet="1" objects="1" scenarios="1"/>
  <mergeCells count="2">
    <mergeCell ref="B4:D4"/>
    <mergeCell ref="B5:D5"/>
  </mergeCells>
  <dataValidations count="1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 B4:D4">
      <formula1>$B$10:$B$97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5" sqref="E5"/>
    </sheetView>
  </sheetViews>
  <sheetFormatPr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10.570312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3" t="s">
        <v>100</v>
      </c>
    </row>
    <row r="2" spans="1:4" customFormat="1" x14ac:dyDescent="0.25"/>
    <row r="3" spans="1:4" customFormat="1" x14ac:dyDescent="0.25">
      <c r="A3" s="1" t="s">
        <v>90</v>
      </c>
    </row>
    <row r="4" spans="1:4" customFormat="1" x14ac:dyDescent="0.25">
      <c r="A4" s="24" t="s">
        <v>94</v>
      </c>
      <c r="B4" s="25">
        <f>'Direct Staffing'!B93:E93</f>
        <v>0</v>
      </c>
    </row>
    <row r="5" spans="1:4" customFormat="1" x14ac:dyDescent="0.25"/>
    <row r="6" spans="1:4" customFormat="1" x14ac:dyDescent="0.25">
      <c r="A6" s="1" t="s">
        <v>91</v>
      </c>
    </row>
    <row r="7" spans="1:4" customFormat="1" x14ac:dyDescent="0.25">
      <c r="A7" s="24" t="s">
        <v>95</v>
      </c>
      <c r="B7" s="26">
        <f>'Direct Staffing'!B94</f>
        <v>0</v>
      </c>
    </row>
    <row r="8" spans="1:4" customFormat="1" x14ac:dyDescent="0.25">
      <c r="A8" s="2"/>
      <c r="B8" s="27"/>
    </row>
    <row r="9" spans="1:4" x14ac:dyDescent="0.25">
      <c r="A9" s="13" t="s">
        <v>76</v>
      </c>
      <c r="B9" s="29">
        <v>0.15</v>
      </c>
    </row>
    <row r="10" spans="1:4" x14ac:dyDescent="0.25">
      <c r="A10" s="28" t="s">
        <v>92</v>
      </c>
      <c r="B10" s="30">
        <f>'Direct Staffing'!G90-B4</f>
        <v>0</v>
      </c>
    </row>
    <row r="11" spans="1:4" x14ac:dyDescent="0.25">
      <c r="A11" s="57"/>
      <c r="B11" s="58"/>
    </row>
    <row r="12" spans="1:4" x14ac:dyDescent="0.25">
      <c r="A12" s="31" t="s">
        <v>237</v>
      </c>
    </row>
    <row r="13" spans="1:4" x14ac:dyDescent="0.25">
      <c r="A13" s="32" t="s">
        <v>238</v>
      </c>
      <c r="B13" s="59" t="str">
        <f>'Regional Variance Factor'!B7</f>
        <v>-</v>
      </c>
      <c r="D13" s="6" t="str">
        <f>IF((B13&lt;&gt;"-"),(B13*(B4+B10)),"Select County")</f>
        <v>Select County</v>
      </c>
    </row>
    <row r="15" spans="1:4" x14ac:dyDescent="0.25">
      <c r="A15" s="31" t="s">
        <v>93</v>
      </c>
    </row>
    <row r="16" spans="1:4" x14ac:dyDescent="0.25">
      <c r="A16" s="32" t="s">
        <v>96</v>
      </c>
      <c r="B16" s="30" t="str">
        <f>D16</f>
        <v>Select County</v>
      </c>
      <c r="D16" s="6" t="str">
        <f>IF((B13&lt;&gt;"-"),(D13),"Select County")</f>
        <v>Select County</v>
      </c>
    </row>
    <row r="18" spans="1:2" x14ac:dyDescent="0.25">
      <c r="A18" s="13" t="s">
        <v>97</v>
      </c>
      <c r="B18" s="5">
        <v>1</v>
      </c>
    </row>
    <row r="19" spans="1:2" x14ac:dyDescent="0.25">
      <c r="A19" s="32" t="s">
        <v>98</v>
      </c>
      <c r="B19" s="30" t="str">
        <f>IF((B13&lt;&gt;"-"),B22-B16,"-")</f>
        <v>-</v>
      </c>
    </row>
    <row r="21" spans="1:2" x14ac:dyDescent="0.25">
      <c r="A21" s="13" t="s">
        <v>117</v>
      </c>
    </row>
    <row r="22" spans="1:2" x14ac:dyDescent="0.25">
      <c r="A22" s="4" t="s">
        <v>112</v>
      </c>
      <c r="B22" s="30" t="str">
        <f>IF((B13&lt;&gt;"-"),ROUND(B16*B18,4),"-")</f>
        <v>-</v>
      </c>
    </row>
    <row r="24" spans="1:2" x14ac:dyDescent="0.25">
      <c r="A24" s="13" t="s">
        <v>113</v>
      </c>
      <c r="B24" s="5">
        <v>0.01</v>
      </c>
    </row>
    <row r="25" spans="1:2" x14ac:dyDescent="0.25">
      <c r="A25" s="32" t="s">
        <v>114</v>
      </c>
      <c r="B25" s="30" t="str">
        <f>IF((B13&lt;&gt;"-"),B24*B22,"-")</f>
        <v>-</v>
      </c>
    </row>
    <row r="27" spans="1:2" x14ac:dyDescent="0.25">
      <c r="A27" s="13" t="s">
        <v>119</v>
      </c>
    </row>
    <row r="28" spans="1:2" x14ac:dyDescent="0.25">
      <c r="A28" s="4" t="s">
        <v>115</v>
      </c>
      <c r="B28" s="30" t="str">
        <f>IF((B13&lt;&gt;"-"),B22+B25,"-")</f>
        <v>-</v>
      </c>
    </row>
    <row r="30" spans="1:2" x14ac:dyDescent="0.25">
      <c r="A30" s="13" t="s">
        <v>120</v>
      </c>
      <c r="B30" s="5">
        <v>0.05</v>
      </c>
    </row>
    <row r="31" spans="1:2" x14ac:dyDescent="0.25">
      <c r="A31" s="32" t="s">
        <v>114</v>
      </c>
      <c r="B31" s="30" t="str">
        <f>IF((B13&lt;&gt;"-"),ROUND(B30*B28,2),"-")</f>
        <v>-</v>
      </c>
    </row>
    <row r="33" spans="1:2" x14ac:dyDescent="0.25">
      <c r="A33" s="13" t="s">
        <v>121</v>
      </c>
    </row>
    <row r="34" spans="1:2" x14ac:dyDescent="0.25">
      <c r="A34" s="4" t="s">
        <v>115</v>
      </c>
      <c r="B34" s="30" t="str">
        <f>IF((B13&lt;&gt;"-"),B28+B31,"-")</f>
        <v>-</v>
      </c>
    </row>
    <row r="36" spans="1:2" x14ac:dyDescent="0.25">
      <c r="A36" s="13" t="s">
        <v>127</v>
      </c>
      <c r="B36" s="5">
        <v>0.01</v>
      </c>
    </row>
    <row r="37" spans="1:2" x14ac:dyDescent="0.25">
      <c r="A37" s="32" t="s">
        <v>114</v>
      </c>
      <c r="B37" s="30" t="str">
        <f>IF((B13&lt;&gt;"-"),ROUND(B36*B34,2),"-")</f>
        <v>-</v>
      </c>
    </row>
    <row r="39" spans="1:2" x14ac:dyDescent="0.25">
      <c r="A39" s="13" t="s">
        <v>128</v>
      </c>
    </row>
    <row r="40" spans="1:2" x14ac:dyDescent="0.25">
      <c r="A40" s="4" t="s">
        <v>115</v>
      </c>
      <c r="B40" s="30" t="str">
        <f>IF((B13&lt;&gt;"-"),B34+B37,"-")</f>
        <v>-</v>
      </c>
    </row>
  </sheetData>
  <sheetProtection algorithmName="SHA-512" hashValue="5Ma8Wo+qT6TvhLIXovyyRcd2SkMK9AGgoNocK4AIMwFapZHXQb/NG4WhHNA1085pqVsgn0nguZRNmz+qo4YnIg==" saltValue="IIp7o0KeIlSt7X/ChgBYZw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workbookViewId="0">
      <selection activeCell="B15" sqref="B15"/>
    </sheetView>
  </sheetViews>
  <sheetFormatPr defaultRowHeight="15" x14ac:dyDescent="0.25"/>
  <cols>
    <col min="1" max="1" width="30.5703125" style="44" bestFit="1" customWidth="1"/>
    <col min="2" max="2" width="40.140625" style="45" customWidth="1"/>
    <col min="3" max="3" width="20.5703125" customWidth="1"/>
  </cols>
  <sheetData>
    <row r="4" spans="1:3" x14ac:dyDescent="0.25">
      <c r="A4" s="44">
        <v>41975</v>
      </c>
      <c r="B4" s="45" t="s">
        <v>108</v>
      </c>
      <c r="C4" t="s">
        <v>123</v>
      </c>
    </row>
    <row r="5" spans="1:3" x14ac:dyDescent="0.25">
      <c r="A5" s="44">
        <v>41684</v>
      </c>
      <c r="B5" s="45" t="s">
        <v>109</v>
      </c>
      <c r="C5" t="s">
        <v>123</v>
      </c>
    </row>
    <row r="6" spans="1:3" ht="30" x14ac:dyDescent="0.25">
      <c r="A6" s="44">
        <v>41684</v>
      </c>
      <c r="B6" s="45" t="s">
        <v>110</v>
      </c>
      <c r="C6" t="s">
        <v>123</v>
      </c>
    </row>
    <row r="7" spans="1:3" ht="30" x14ac:dyDescent="0.25">
      <c r="A7" s="44">
        <v>41684</v>
      </c>
      <c r="B7" s="45" t="s">
        <v>111</v>
      </c>
      <c r="C7" t="s">
        <v>123</v>
      </c>
    </row>
    <row r="8" spans="1:3" ht="30" x14ac:dyDescent="0.25">
      <c r="A8" s="44">
        <v>41709</v>
      </c>
      <c r="B8" s="45" t="s">
        <v>116</v>
      </c>
      <c r="C8" t="s">
        <v>124</v>
      </c>
    </row>
    <row r="9" spans="1:3" ht="30" x14ac:dyDescent="0.25">
      <c r="A9" s="44">
        <v>41808</v>
      </c>
      <c r="B9" s="45" t="s">
        <v>118</v>
      </c>
      <c r="C9" t="s">
        <v>125</v>
      </c>
    </row>
    <row r="10" spans="1:3" x14ac:dyDescent="0.25">
      <c r="A10" s="44">
        <v>42164</v>
      </c>
      <c r="B10" s="45" t="s">
        <v>122</v>
      </c>
      <c r="C10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MnCHOICES and RMS R15.4</Category_x002d_Req>
    <Sub_x0020_category_x002d_req_x003a_ xmlns="39dc04e4-1dc7-4207-b25c-d7db9724c689">Frameworks</Sub_x0020_category_x002d_req_x003a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2" ma:contentTypeDescription="Create a new document." ma:contentTypeScope="" ma:versionID="58cdf07fae6bcb67dfa16e30f7690130">
  <xsd:schema xmlns:xsd="http://www.w3.org/2001/XMLSchema" xmlns:xs="http://www.w3.org/2001/XMLSchema" xmlns:p="http://schemas.microsoft.com/office/2006/metadata/properties" xmlns:ns2="39dc04e4-1dc7-4207-b25c-d7db9724c689" targetNamespace="http://schemas.microsoft.com/office/2006/metadata/properties" ma:root="true" ma:fieldsID="7cec71da3952d7491870fdfca987356c" ns2:_="">
    <xsd:import namespace="39dc04e4-1dc7-4207-b25c-d7db9724c689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SPA R14.3"/>
          <xsd:enumeration value="MnSPA R14.4"/>
          <xsd:enumeration value="MnSPA R15.1"/>
          <xsd:enumeration value="MnSPA R15.2"/>
          <xsd:enumeration value="MnSPA R15.3"/>
          <xsd:enumeration value="MnSPA R15.4"/>
          <xsd:enumeration value="MnSPA R16.1"/>
          <xsd:enumeration value="MnSPA R16.2"/>
          <xsd:enumeration value="MnSPA R16.3"/>
          <xsd:enumeration value="MnSPA R16.4"/>
          <xsd:enumeration value="MnSPA R17.1"/>
          <xsd:enumeration value="MnSPA R17.2"/>
          <xsd:enumeration value="MnSPA R17.3"/>
          <xsd:enumeration value="MnSPA R17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C3844-973E-4CF5-814C-D21F0D32FC2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39dc04e4-1dc7-4207-b25c-d7db9724c68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CEA432-7CD9-4D66-8EA3-BD9F35C45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 Van Ranst</dc:creator>
  <cp:lastModifiedBy>Arvig, Aaron</cp:lastModifiedBy>
  <cp:lastPrinted>2013-10-22T18:49:02Z</cp:lastPrinted>
  <dcterms:created xsi:type="dcterms:W3CDTF">2013-07-22T17:55:39Z</dcterms:created>
  <dcterms:modified xsi:type="dcterms:W3CDTF">2016-04-14T15:37:01Z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</Properties>
</file>