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ama23\Desktop\"/>
    </mc:Choice>
  </mc:AlternateContent>
  <bookViews>
    <workbookView xWindow="11085" yWindow="195" windowWidth="11355" windowHeight="7815"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Employ Rate Framework" sheetId="9" r:id="rId7"/>
    <sheet name="Version" sheetId="12" state="hidden" r:id="rId8"/>
  </sheets>
  <definedNames>
    <definedName name="Budget_Neutrality">'Supported Employ Rate Framework'!$A$25:$B$27</definedName>
    <definedName name="Customization">'Direct Staffing'!$A$12:$C$15</definedName>
    <definedName name="DirectStaff">'Direct Staffing'!$A$4:$C$6</definedName>
    <definedName name="_xlnm.Print_Area" localSheetId="0">'Direct Staffing'!$A$1:$E$25</definedName>
    <definedName name="ReliefStaff">'Direct Staffing'!$A$17:$D$19</definedName>
    <definedName name="Share_Staff_Ratio">'Direct Staffing'!$A$24:$C$25</definedName>
    <definedName name="Supervision">'Direct Staffing'!$A$8:$E$10</definedName>
  </definedNames>
  <calcPr calcId="152511"/>
</workbook>
</file>

<file path=xl/calcChain.xml><?xml version="1.0" encoding="utf-8"?>
<calcChain xmlns="http://schemas.openxmlformats.org/spreadsheetml/2006/main">
  <c r="B7" i="13" l="1"/>
  <c r="B19" i="9" s="1"/>
  <c r="B5" i="13"/>
  <c r="D19" i="9" l="1"/>
  <c r="D21" i="9" s="1"/>
  <c r="E10" i="10"/>
  <c r="D19" i="10" s="1"/>
  <c r="C22" i="10" l="1"/>
  <c r="B4" i="9" s="1"/>
  <c r="D4" i="9" s="1"/>
  <c r="B30" i="9"/>
  <c r="E13" i="6"/>
  <c r="B16" i="9"/>
  <c r="C19" i="3"/>
  <c r="B10" i="9" s="1"/>
  <c r="B7" i="9"/>
  <c r="B13" i="9"/>
  <c r="D7" i="9" l="1"/>
  <c r="D10" i="9" l="1"/>
  <c r="D13" i="9" l="1"/>
  <c r="E16" i="9"/>
  <c r="D16" i="9" s="1"/>
  <c r="B21" i="9"/>
  <c r="B33" i="9" s="1"/>
  <c r="B37" i="9" l="1"/>
  <c r="B41" i="9" s="1"/>
  <c r="B45" i="9" s="1"/>
  <c r="B49" i="9" s="1"/>
  <c r="B53" i="9" s="1"/>
  <c r="B57" i="9" s="1"/>
  <c r="B26" i="9"/>
  <c r="B23" i="9"/>
  <c r="B34" i="9" l="1"/>
  <c r="B38" i="9" s="1"/>
  <c r="B42" i="9" s="1"/>
  <c r="B27" i="9" l="1"/>
  <c r="B46" i="9"/>
  <c r="B50" i="9" s="1"/>
  <c r="B54" i="9" l="1"/>
  <c r="B58" i="9" s="1"/>
</calcChain>
</file>

<file path=xl/sharedStrings.xml><?xml version="1.0" encoding="utf-8"?>
<sst xmlns="http://schemas.openxmlformats.org/spreadsheetml/2006/main" count="309" uniqueCount="218">
  <si>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</si>
  <si>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</si>
  <si>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</si>
  <si>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</si>
  <si>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</si>
  <si>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</si>
  <si>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</si>
  <si>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</si>
  <si>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</si>
  <si>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</si>
  <si>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</si>
  <si>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</si>
  <si>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</si>
  <si>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</si>
  <si>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</si>
  <si>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</si>
  <si>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</si>
  <si>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</si>
  <si>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</si>
  <si>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</si>
  <si>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</si>
  <si>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</si>
  <si>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</si>
  <si>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</si>
  <si>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</si>
  <si>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</si>
  <si>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</si>
  <si>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</si>
  <si>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</si>
  <si>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</si>
  <si>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</si>
  <si>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</si>
  <si>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</si>
  <si>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</si>
  <si>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</si>
  <si>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</si>
  <si>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</si>
  <si>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</si>
  <si>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</si>
  <si>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</si>
  <si>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</si>
  <si>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</si>
  <si>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</si>
  <si>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</si>
  <si>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</si>
  <si>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</si>
  <si>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</si>
  <si>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</si>
  <si>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</si>
  <si>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</si>
  <si>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</si>
  <si>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</si>
  <si>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</si>
  <si>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</si>
  <si>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</si>
  <si>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</si>
  <si>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</si>
  <si>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</si>
  <si>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</si>
  <si>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</si>
  <si>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</si>
  <si>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</si>
  <si>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</si>
  <si>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</si>
  <si>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</si>
  <si>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</si>
  <si>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</si>
  <si>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</si>
  <si>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</si>
  <si>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</si>
  <si>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</si>
  <si>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</si>
  <si>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</si>
  <si>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Hourly Wage</t>
  </si>
  <si>
    <t>Supported Employment Services</t>
  </si>
  <si>
    <t>FRAMEWORK FOR SUPPORTED EMPLOYMENT SERVICES</t>
  </si>
  <si>
    <t>Step 3. Add in utilization expenses</t>
  </si>
  <si>
    <t>Utilization Expenses</t>
  </si>
  <si>
    <t>Shared Staff Ratio</t>
  </si>
  <si>
    <t>Step 6.  Define Shared Staff Ratio</t>
  </si>
  <si>
    <t>Individual 1:1</t>
  </si>
  <si>
    <t>Shared 1:2</t>
  </si>
  <si>
    <t>Shared 1:3</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</si>
  <si>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</si>
  <si>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</si>
  <si>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</si>
  <si>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</si>
  <si>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</si>
  <si>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</si>
  <si>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</si>
  <si>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</si>
  <si>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</si>
  <si>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</si>
  <si>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</si>
  <si>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</si>
  <si>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</si>
  <si>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</si>
  <si>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</si>
  <si>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</si>
  <si>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</si>
  <si>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</si>
  <si>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</si>
  <si>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</si>
  <si>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</si>
  <si>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</si>
  <si>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</si>
  <si>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</si>
  <si>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</si>
  <si>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</si>
  <si>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</si>
  <si>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</si>
  <si>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</si>
  <si>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</si>
  <si>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</si>
  <si>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</si>
  <si>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</si>
  <si>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</si>
  <si>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</si>
  <si>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</si>
  <si>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</si>
  <si>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</si>
  <si>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</si>
  <si>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</si>
  <si>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</si>
  <si>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</si>
  <si>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</si>
  <si>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</si>
  <si>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</si>
  <si>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</si>
  <si>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</si>
  <si>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</si>
  <si>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</si>
  <si>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</si>
  <si>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</si>
  <si>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</si>
  <si>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</si>
  <si>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</si>
  <si>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</si>
  <si>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</si>
  <si>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</si>
  <si>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</si>
  <si>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</si>
  <si>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</si>
  <si>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</si>
  <si>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</si>
  <si>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</si>
  <si>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</si>
  <si>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</si>
  <si>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</si>
  <si>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</si>
  <si>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</si>
  <si>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</si>
  <si>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</si>
  <si>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</si>
  <si>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</si>
  <si>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</si>
  <si>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</si>
  <si>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</si>
  <si>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</si>
  <si>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</si>
  <si>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</si>
  <si>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</si>
  <si>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</si>
  <si>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</si>
  <si>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</si>
  <si>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</si>
  <si>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</si>
  <si>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</si>
  <si>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</si>
  <si>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</si>
  <si>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</si>
  <si>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</si>
  <si>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</si>
  <si>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</si>
  <si>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</si>
  <si>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</si>
  <si>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</si>
  <si>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</si>
  <si>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</si>
  <si>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</si>
  <si>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</si>
  <si>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</si>
  <si>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</si>
  <si>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</si>
  <si>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</si>
  <si>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</si>
  <si>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</si>
  <si>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</si>
  <si>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</si>
  <si>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</si>
  <si>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</si>
  <si>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</si>
  <si>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</si>
  <si>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</si>
  <si>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</si>
  <si>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</si>
  <si>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</si>
  <si>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</si>
  <si>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</si>
  <si>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</si>
  <si>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</si>
  <si>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</si>
  <si>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</si>
  <si>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</si>
  <si>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</si>
  <si>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</si>
  <si>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</si>
  <si>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</si>
  <si>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</si>
  <si>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</si>
  <si>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</si>
  <si>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</si>
  <si>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</si>
  <si>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</si>
  <si>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</si>
  <si>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</si>
  <si>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Pre COLA Rate</t>
  </si>
  <si>
    <t>7/1/2015 COLA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</si>
</sst>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65" fontId="0" fillId="3" borderId="1" xfId="3" applyNumberFormat="1" applyFont="1" applyFill="1" applyBorder="1" applyAlignment="1">
      <alignment horizontal="right" vertical="top"/>
    </xf>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165" fontId="0" fillId="3" borderId="1" xfId="0" applyNumberForma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4"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7" borderId="16" xfId="0" applyFont="1" applyFill="1" applyBorder="1" applyAlignment="1">
      <alignment vertical="center"/>
    </xf>
    <xf numFmtId="0" fontId="9" fillId="7" borderId="16" xfId="0" applyFont="1" applyFill="1" applyBorder="1" applyAlignment="1">
      <alignment horizontal="left" vertical="center"/>
    </xf>
    <xf numFmtId="0" fontId="10" fillId="6" borderId="16" xfId="0" applyFont="1" applyFill="1" applyBorder="1" applyAlignment="1">
      <alignment vertical="center"/>
    </xf>
    <xf numFmtId="0" fontId="10" fillId="6"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8" borderId="0" xfId="0" applyFont="1" applyFill="1"/>
    <xf numFmtId="165" fontId="1" fillId="0" borderId="0" xfId="3" applyNumberFormat="1" applyFont="1" applyFill="1" applyProtection="1"/>
    <xf numFmtId="44" fontId="8" fillId="8" borderId="0" xfId="0" applyNumberFormat="1" applyFont="1" applyFill="1"/>
    <xf numFmtId="0" fontId="8" fillId="3" borderId="0" xfId="0" applyFont="1" applyFill="1"/>
    <xf numFmtId="0" fontId="8" fillId="8" borderId="0" xfId="0" applyFont="1" applyFill="1"/>
    <xf numFmtId="0" fontId="0" fillId="8" borderId="0" xfId="0" applyFill="1"/>
    <xf numFmtId="0" fontId="1" fillId="8" borderId="1" xfId="0" applyFont="1" applyFill="1" applyBorder="1"/>
    <xf numFmtId="10" fontId="1" fillId="9" borderId="1" xfId="3" applyNumberFormat="1" applyFont="1" applyFill="1" applyBorder="1"/>
    <xf numFmtId="44" fontId="8" fillId="9" borderId="0" xfId="2" applyFont="1" applyFill="1"/>
    <xf numFmtId="165" fontId="8" fillId="8" borderId="0" xfId="0" applyNumberFormat="1" applyFont="1" applyFill="1"/>
    <xf numFmtId="0" fontId="11" fillId="3" borderId="0" xfId="0" applyFont="1" applyFill="1"/>
    <xf numFmtId="0" fontId="0" fillId="5" borderId="1" xfId="0" applyFill="1" applyBorder="1" applyAlignment="1">
      <alignment horizontal="left"/>
    </xf>
    <xf numFmtId="44" fontId="1" fillId="4" borderId="7" xfId="2" applyFont="1" applyFill="1" applyBorder="1" applyAlignment="1" applyProtection="1">
      <alignment horizontal="center" vertical="top"/>
      <protection locked="0"/>
    </xf>
    <xf numFmtId="44" fontId="1" fillId="4" borderId="9" xfId="2" applyFont="1" applyFill="1" applyBorder="1" applyAlignment="1" applyProtection="1">
      <alignment horizontal="center" vertical="top"/>
      <protection locked="0"/>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107" zoomScaleNormal="107" workbookViewId="0">
      <selection activeCell="F6" sqref="F6"/>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61" t="s">
        <v>12</v>
      </c>
      <c r="B1" s="61"/>
      <c r="C1" s="24"/>
      <c r="D1" s="24"/>
      <c r="E1" s="24"/>
      <c r="F1" s="24"/>
      <c r="G1" s="24"/>
      <c r="H1" s="24"/>
    </row>
    <row r="2" spans="1:8" x14ac:dyDescent="0.2">
      <c r="A2" s="24"/>
      <c r="B2" s="24"/>
      <c r="C2" s="24"/>
      <c r="D2" s="24"/>
      <c r="E2" s="24"/>
      <c r="F2" s="24"/>
      <c r="G2" s="24"/>
      <c r="H2" s="24"/>
    </row>
    <row r="3" spans="1:8" x14ac:dyDescent="0.2">
      <c r="A3" s="62" t="s">
        <v>17</v>
      </c>
      <c r="B3" s="62"/>
      <c r="C3" s="24"/>
      <c r="D3" s="24"/>
      <c r="E3" s="24"/>
      <c r="F3" s="24"/>
      <c r="G3" s="24"/>
      <c r="H3" s="24"/>
    </row>
    <row r="4" spans="1:8" x14ac:dyDescent="0.2">
      <c r="A4" s="7" t="s">
        <v>39</v>
      </c>
      <c r="B4" s="7"/>
      <c r="C4" s="8"/>
      <c r="D4" s="24"/>
      <c r="E4" s="24"/>
      <c r="F4" s="24"/>
      <c r="G4" s="24"/>
      <c r="H4" s="24"/>
    </row>
    <row r="5" spans="1:8" x14ac:dyDescent="0.2">
      <c r="A5" s="95" t="s">
        <v>0</v>
      </c>
      <c r="B5" s="95"/>
      <c r="C5" s="5" t="s">
        <v>73</v>
      </c>
      <c r="D5" s="24"/>
      <c r="E5" s="24"/>
      <c r="F5" s="24"/>
      <c r="G5" s="24"/>
    </row>
    <row r="6" spans="1:8" x14ac:dyDescent="0.2">
      <c r="A6" s="96" t="s">
        <v>74</v>
      </c>
      <c r="B6" s="97"/>
      <c r="C6" s="42">
        <v>13.33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91" t="s">
        <v>60</v>
      </c>
      <c r="B10" s="92"/>
      <c r="C10" s="46">
        <v>17.43</v>
      </c>
      <c r="D10" s="47">
        <v>0.11</v>
      </c>
      <c r="E10" s="22">
        <f>ROUND(C10*D10,2)</f>
        <v>1.92</v>
      </c>
      <c r="F10" s="24"/>
      <c r="G10" s="24"/>
      <c r="H10" s="24"/>
    </row>
    <row r="11" spans="1:8" x14ac:dyDescent="0.2">
      <c r="A11" s="24"/>
      <c r="B11" s="24"/>
      <c r="C11" s="24"/>
      <c r="D11" s="24"/>
      <c r="E11" s="24"/>
      <c r="F11" s="24"/>
      <c r="G11" s="24"/>
      <c r="H11" s="24"/>
    </row>
    <row r="12" spans="1:8" x14ac:dyDescent="0.2">
      <c r="A12" s="38" t="s">
        <v>61</v>
      </c>
      <c r="B12" s="48"/>
      <c r="C12" s="49"/>
      <c r="D12" s="50"/>
      <c r="E12" s="24"/>
      <c r="F12" s="24"/>
      <c r="G12" s="24"/>
      <c r="H12" s="24"/>
    </row>
    <row r="13" spans="1:8" ht="25.5" x14ac:dyDescent="0.2">
      <c r="A13" s="51" t="s">
        <v>62</v>
      </c>
      <c r="B13" s="5" t="s">
        <v>63</v>
      </c>
      <c r="C13" s="52" t="s">
        <v>64</v>
      </c>
      <c r="D13" s="24"/>
      <c r="E13" s="24"/>
      <c r="F13" s="24"/>
      <c r="G13" s="24"/>
      <c r="H13" s="24"/>
    </row>
    <row r="14" spans="1:8" x14ac:dyDescent="0.2">
      <c r="A14" s="53" t="s">
        <v>65</v>
      </c>
      <c r="B14" s="54">
        <v>0</v>
      </c>
      <c r="C14" s="89">
        <v>0</v>
      </c>
      <c r="D14" s="24"/>
      <c r="E14" s="24"/>
      <c r="F14" s="24"/>
      <c r="G14" s="24"/>
      <c r="H14" s="24"/>
    </row>
    <row r="15" spans="1:8" x14ac:dyDescent="0.2">
      <c r="A15" s="53" t="s">
        <v>66</v>
      </c>
      <c r="B15" s="55">
        <v>2.5</v>
      </c>
      <c r="C15" s="90"/>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91" t="s">
        <v>23</v>
      </c>
      <c r="B19" s="92"/>
      <c r="C19" s="34">
        <v>8.7099999999999997E-2</v>
      </c>
      <c r="D19" s="22">
        <f>ROUND(C19*(C6+E10+C14),2)</f>
        <v>1.33</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93" t="s">
        <v>18</v>
      </c>
      <c r="B22" s="94"/>
      <c r="C22" s="23">
        <f>C6+E10+C14+D19</f>
        <v>16.579999999999998</v>
      </c>
      <c r="D22" s="24"/>
      <c r="E22" s="24"/>
      <c r="F22" s="24"/>
      <c r="G22" s="24"/>
      <c r="H22" s="24"/>
    </row>
    <row r="23" spans="1:9" ht="19.5" customHeight="1" x14ac:dyDescent="0.2">
      <c r="A23" s="24"/>
      <c r="B23" s="24"/>
      <c r="C23" s="24"/>
      <c r="D23" s="24"/>
      <c r="E23" s="24"/>
      <c r="F23" s="24"/>
      <c r="G23" s="24"/>
      <c r="H23" s="24"/>
    </row>
    <row r="24" spans="1:9" x14ac:dyDescent="0.2">
      <c r="A24" s="7" t="s">
        <v>79</v>
      </c>
      <c r="B24" s="24"/>
      <c r="C24" s="24"/>
      <c r="D24" s="24"/>
      <c r="E24" s="24"/>
      <c r="F24" s="24"/>
      <c r="G24" s="24"/>
      <c r="H24" s="24"/>
    </row>
    <row r="25" spans="1:9" x14ac:dyDescent="0.2">
      <c r="A25" s="88" t="s">
        <v>78</v>
      </c>
      <c r="B25" s="88"/>
      <c r="C25" s="60" t="s">
        <v>80</v>
      </c>
      <c r="I25" s="59" t="s">
        <v>80</v>
      </c>
    </row>
    <row r="26" spans="1:9" x14ac:dyDescent="0.2">
      <c r="I26" s="59" t="s">
        <v>81</v>
      </c>
    </row>
    <row r="27" spans="1:9" x14ac:dyDescent="0.2">
      <c r="I27" s="59" t="s">
        <v>82</v>
      </c>
    </row>
  </sheetData>
  <sheetProtection algorithmName="SHA-512" hashValue="iIqRBpNAUW8nvkn72WU6WaTnuMaTFaW1MNoD42MqRitOsQCyQfYkLoKkATLLoYBzr1TAVsX+y5R3TH/mKkoO6g==" saltValue="wEyyhsImXIgyjylWhScYIQ==" spinCount="100000" sheet="1" objects="1" scenarios="1"/>
  <mergeCells count="7">
    <mergeCell ref="A25:B25"/>
    <mergeCell ref="C14:C15"/>
    <mergeCell ref="A19:B19"/>
    <mergeCell ref="A22:B22"/>
    <mergeCell ref="A5:B5"/>
    <mergeCell ref="A6:B6"/>
    <mergeCell ref="A10:B10"/>
  </mergeCells>
  <phoneticPr fontId="2" type="noConversion"/>
  <dataValidations xWindow="469" yWindow="203" count="12">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C15">
      <formula1>$B$14:$B$15</formula1>
    </dataValidation>
    <dataValidation allowBlank="1" showInputMessage="1" showErrorMessage="1" prompt="Deaf or Hard of Hearing Add-on Amount" sqref="B15"/>
    <dataValidation allowBlank="1" showInputMessage="1" showErrorMessage="1" prompt="No Customization Add-on Amount" sqref="B14"/>
    <dataValidation type="list" allowBlank="1" showInputMessage="1" showErrorMessage="1" prompt="Enter Shared Staff Ratio.  Press ALT and the down arrow to bring up the drop down options.  Use arrow keys to scroll through the options and press ENTER on the appropriate selection." sqref="C25">
      <formula1>$I$25:$I$27</formula1>
    </dataValidation>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D22" sqref="D22"/>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61" t="s">
        <v>36</v>
      </c>
      <c r="B1" s="61"/>
      <c r="C1" s="61"/>
      <c r="D1" s="24"/>
      <c r="E1" s="24"/>
    </row>
    <row r="2" spans="1:5" x14ac:dyDescent="0.2">
      <c r="A2" s="24"/>
      <c r="B2" s="24"/>
      <c r="C2" s="24"/>
      <c r="D2" s="24"/>
      <c r="E2" s="24"/>
    </row>
    <row r="3" spans="1:5" x14ac:dyDescent="0.2">
      <c r="A3" s="7" t="s">
        <v>37</v>
      </c>
      <c r="C3" s="24"/>
      <c r="D3" s="24"/>
      <c r="E3" s="24"/>
    </row>
    <row r="4" spans="1:5" x14ac:dyDescent="0.2">
      <c r="A4" s="98" t="s">
        <v>38</v>
      </c>
      <c r="B4" s="99"/>
      <c r="C4" s="100"/>
      <c r="D4" s="24"/>
      <c r="E4" s="24"/>
    </row>
    <row r="5" spans="1:5" ht="39.75" customHeight="1" x14ac:dyDescent="0.2">
      <c r="A5" s="103" t="s">
        <v>84</v>
      </c>
      <c r="B5" s="104"/>
      <c r="C5" s="105"/>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101" t="s">
        <v>33</v>
      </c>
      <c r="B10" s="102"/>
      <c r="C10" s="31">
        <v>3.1E-2</v>
      </c>
      <c r="D10" s="24"/>
      <c r="E10" s="24"/>
    </row>
    <row r="11" spans="1:5" x14ac:dyDescent="0.2">
      <c r="A11" s="24"/>
      <c r="B11" s="24"/>
      <c r="C11" s="24"/>
      <c r="D11" s="24"/>
      <c r="E11" s="24"/>
    </row>
    <row r="12" spans="1:5" x14ac:dyDescent="0.2">
      <c r="A12" s="24"/>
      <c r="B12" s="24"/>
      <c r="C12" s="24"/>
      <c r="D12" s="24"/>
      <c r="E12" s="24"/>
    </row>
  </sheetData>
  <sheetProtection password="D3F7"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61" t="s">
        <v>24</v>
      </c>
      <c r="B1" s="61"/>
      <c r="C1" s="61"/>
      <c r="D1" s="61"/>
      <c r="E1" s="24"/>
    </row>
    <row r="2" spans="1:5" x14ac:dyDescent="0.2">
      <c r="A2" s="24"/>
      <c r="B2" s="24"/>
      <c r="C2" s="24"/>
      <c r="D2" s="24"/>
      <c r="E2" s="24"/>
    </row>
    <row r="3" spans="1:5" x14ac:dyDescent="0.2">
      <c r="A3" s="7" t="s">
        <v>15</v>
      </c>
      <c r="D3" s="24"/>
      <c r="E3" s="24"/>
    </row>
    <row r="4" spans="1:5" x14ac:dyDescent="0.2">
      <c r="A4" s="93" t="s">
        <v>41</v>
      </c>
      <c r="B4" s="94"/>
      <c r="C4" s="2" t="s">
        <v>14</v>
      </c>
      <c r="D4" s="24"/>
      <c r="E4" s="24"/>
    </row>
    <row r="5" spans="1:5" x14ac:dyDescent="0.2">
      <c r="A5" s="106" t="s">
        <v>21</v>
      </c>
      <c r="B5" s="107"/>
      <c r="C5" s="108">
        <v>0.11559999999999999</v>
      </c>
      <c r="D5" s="24"/>
      <c r="E5" s="24"/>
    </row>
    <row r="6" spans="1:5" x14ac:dyDescent="0.2">
      <c r="A6" s="11"/>
      <c r="B6" s="111" t="s">
        <v>22</v>
      </c>
      <c r="C6" s="109"/>
      <c r="D6" s="24"/>
      <c r="E6" s="24"/>
    </row>
    <row r="7" spans="1:5" x14ac:dyDescent="0.2">
      <c r="A7" s="12"/>
      <c r="B7" s="112"/>
      <c r="C7" s="110"/>
      <c r="D7" s="24"/>
      <c r="E7" s="24"/>
    </row>
    <row r="8" spans="1:5" x14ac:dyDescent="0.2">
      <c r="A8" s="106" t="s">
        <v>20</v>
      </c>
      <c r="B8" s="107"/>
      <c r="C8" s="108">
        <v>0.12039999999999999</v>
      </c>
      <c r="D8" s="24"/>
      <c r="E8" s="24"/>
    </row>
    <row r="9" spans="1:5" x14ac:dyDescent="0.2">
      <c r="A9" s="11"/>
      <c r="B9" s="4" t="s">
        <v>2</v>
      </c>
      <c r="C9" s="109"/>
      <c r="D9" s="24"/>
      <c r="E9" s="24"/>
    </row>
    <row r="10" spans="1:5" x14ac:dyDescent="0.2">
      <c r="A10" s="11"/>
      <c r="B10" s="4" t="s">
        <v>43</v>
      </c>
      <c r="C10" s="109"/>
      <c r="D10" s="24"/>
      <c r="E10" s="24"/>
    </row>
    <row r="11" spans="1:5" x14ac:dyDescent="0.2">
      <c r="A11" s="11"/>
      <c r="B11" s="4" t="s">
        <v>3</v>
      </c>
      <c r="C11" s="109"/>
      <c r="D11" s="24"/>
      <c r="E11" s="24"/>
    </row>
    <row r="12" spans="1:5" x14ac:dyDescent="0.2">
      <c r="A12" s="11"/>
      <c r="B12" s="4" t="s">
        <v>4</v>
      </c>
      <c r="C12" s="109"/>
      <c r="D12" s="24"/>
      <c r="E12" s="24"/>
    </row>
    <row r="13" spans="1:5" x14ac:dyDescent="0.2">
      <c r="A13" s="11"/>
      <c r="B13" s="4" t="s">
        <v>6</v>
      </c>
      <c r="C13" s="109"/>
      <c r="D13" s="24"/>
      <c r="E13" s="24"/>
    </row>
    <row r="14" spans="1:5" x14ac:dyDescent="0.2">
      <c r="A14" s="11"/>
      <c r="B14" s="4" t="s">
        <v>5</v>
      </c>
      <c r="C14" s="109"/>
      <c r="D14" s="24"/>
      <c r="E14" s="24"/>
    </row>
    <row r="15" spans="1:5" x14ac:dyDescent="0.2">
      <c r="A15" s="11"/>
      <c r="B15" s="4" t="s">
        <v>7</v>
      </c>
      <c r="C15" s="109"/>
      <c r="D15" s="24"/>
      <c r="E15" s="24"/>
    </row>
    <row r="16" spans="1:5" x14ac:dyDescent="0.2">
      <c r="A16" s="11"/>
      <c r="B16" s="4" t="s">
        <v>8</v>
      </c>
      <c r="C16" s="109"/>
      <c r="D16" s="24"/>
      <c r="E16" s="24"/>
    </row>
    <row r="17" spans="1:5" x14ac:dyDescent="0.2">
      <c r="A17" s="11"/>
      <c r="B17" s="4" t="s">
        <v>19</v>
      </c>
      <c r="C17" s="109"/>
      <c r="D17" s="24"/>
      <c r="E17" s="24"/>
    </row>
    <row r="18" spans="1:5" ht="11.25" customHeight="1" x14ac:dyDescent="0.2">
      <c r="A18" s="12"/>
      <c r="B18" s="13"/>
      <c r="C18" s="110"/>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61" t="s">
        <v>30</v>
      </c>
      <c r="B1" s="61"/>
      <c r="C1" s="61"/>
      <c r="D1" s="24"/>
      <c r="E1" s="24"/>
    </row>
    <row r="2" spans="1:5" x14ac:dyDescent="0.2">
      <c r="A2" s="24"/>
      <c r="B2" s="24"/>
      <c r="C2" s="24"/>
      <c r="D2" s="24"/>
      <c r="E2" s="24"/>
    </row>
    <row r="3" spans="1:5" x14ac:dyDescent="0.2">
      <c r="A3" s="7" t="s">
        <v>42</v>
      </c>
      <c r="D3" s="24"/>
      <c r="E3" s="24"/>
    </row>
    <row r="4" spans="1:5" x14ac:dyDescent="0.2">
      <c r="A4" s="93" t="s">
        <v>13</v>
      </c>
      <c r="B4" s="94"/>
      <c r="C4" s="2" t="s">
        <v>32</v>
      </c>
      <c r="D4" s="24"/>
      <c r="E4" s="24"/>
    </row>
    <row r="5" spans="1:5" ht="139.5" customHeight="1" x14ac:dyDescent="0.2">
      <c r="A5" s="113" t="s">
        <v>52</v>
      </c>
      <c r="B5" s="114"/>
      <c r="C5" s="33">
        <v>8.5999999999999993E-2</v>
      </c>
      <c r="D5" s="24"/>
      <c r="E5" s="24"/>
    </row>
    <row r="6" spans="1:5" x14ac:dyDescent="0.2">
      <c r="A6" s="24"/>
      <c r="B6" s="24"/>
      <c r="C6" s="24"/>
      <c r="D6" s="24"/>
      <c r="E6" s="24"/>
    </row>
    <row r="7" spans="1:5" x14ac:dyDescent="0.2">
      <c r="A7" s="24"/>
      <c r="B7" s="24"/>
      <c r="C7" s="24"/>
      <c r="D7" s="24"/>
      <c r="E7" s="24"/>
    </row>
  </sheetData>
  <sheetProtection password="D3F7"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C20" sqref="C19:C20"/>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61" t="s">
        <v>46</v>
      </c>
      <c r="B1" s="61"/>
      <c r="C1" s="61"/>
      <c r="D1" s="61"/>
      <c r="E1" s="61"/>
      <c r="F1" s="61"/>
      <c r="G1" s="24"/>
    </row>
    <row r="2" spans="1:7" x14ac:dyDescent="0.2">
      <c r="A2" s="24"/>
      <c r="B2" s="24"/>
      <c r="C2" s="24"/>
      <c r="D2" s="24"/>
      <c r="E2" s="24"/>
      <c r="F2" s="24"/>
      <c r="G2" s="24"/>
    </row>
    <row r="3" spans="1:7" x14ac:dyDescent="0.2">
      <c r="A3" s="62" t="s">
        <v>16</v>
      </c>
      <c r="B3" s="62"/>
      <c r="C3" s="62"/>
      <c r="D3" s="62"/>
      <c r="E3" s="62"/>
      <c r="F3" s="62"/>
      <c r="G3" s="24"/>
    </row>
    <row r="4" spans="1:7" ht="12" customHeight="1" x14ac:dyDescent="0.2">
      <c r="A4" s="118" t="s">
        <v>50</v>
      </c>
      <c r="B4" s="97"/>
      <c r="C4" s="97"/>
      <c r="D4" s="97"/>
      <c r="E4" s="43">
        <v>0.13250000000000001</v>
      </c>
      <c r="F4" s="24"/>
      <c r="G4" s="24"/>
    </row>
    <row r="5" spans="1:7" x14ac:dyDescent="0.2">
      <c r="A5" s="38"/>
      <c r="B5" s="38"/>
      <c r="C5" s="38"/>
      <c r="D5" s="38"/>
      <c r="E5" s="39"/>
      <c r="F5" s="24"/>
      <c r="G5" s="24"/>
    </row>
    <row r="6" spans="1:7" x14ac:dyDescent="0.2">
      <c r="A6" s="7" t="s">
        <v>45</v>
      </c>
      <c r="B6" s="38"/>
      <c r="C6" s="38"/>
      <c r="D6" s="38"/>
      <c r="E6" s="39"/>
      <c r="F6" s="24"/>
      <c r="G6" s="24"/>
    </row>
    <row r="7" spans="1:7" x14ac:dyDescent="0.2">
      <c r="A7" s="115" t="s">
        <v>46</v>
      </c>
      <c r="B7" s="116"/>
      <c r="C7" s="116"/>
      <c r="D7" s="117"/>
      <c r="E7" s="41">
        <v>6.0999999999999999E-2</v>
      </c>
      <c r="F7" s="24"/>
      <c r="G7" s="24"/>
    </row>
    <row r="8" spans="1:7" x14ac:dyDescent="0.2">
      <c r="A8" s="40"/>
      <c r="B8" s="38"/>
      <c r="C8" s="38"/>
      <c r="D8" s="38"/>
      <c r="E8" s="39"/>
      <c r="F8" s="24"/>
      <c r="G8" s="24"/>
    </row>
    <row r="9" spans="1:7" x14ac:dyDescent="0.2">
      <c r="A9" s="7" t="s">
        <v>76</v>
      </c>
      <c r="B9" s="38"/>
      <c r="C9" s="38"/>
      <c r="D9" s="38"/>
      <c r="E9" s="39"/>
      <c r="F9" s="24"/>
      <c r="G9" s="24"/>
    </row>
    <row r="10" spans="1:7" x14ac:dyDescent="0.2">
      <c r="A10" s="119" t="s">
        <v>77</v>
      </c>
      <c r="B10" s="120"/>
      <c r="C10" s="120"/>
      <c r="D10" s="121"/>
      <c r="E10" s="41">
        <v>3.9E-2</v>
      </c>
      <c r="F10" s="24"/>
      <c r="G10" s="24"/>
    </row>
    <row r="11" spans="1:7" x14ac:dyDescent="0.2">
      <c r="A11" s="40"/>
      <c r="B11" s="38"/>
      <c r="C11" s="38"/>
      <c r="D11" s="38"/>
      <c r="E11" s="39"/>
      <c r="F11" s="24"/>
      <c r="G11" s="24"/>
    </row>
    <row r="12" spans="1:7" x14ac:dyDescent="0.2">
      <c r="A12" s="7" t="s">
        <v>48</v>
      </c>
      <c r="B12" s="38"/>
      <c r="C12" s="38"/>
      <c r="D12" s="38"/>
      <c r="E12" s="39"/>
      <c r="F12" s="24"/>
      <c r="G12" s="24"/>
    </row>
    <row r="13" spans="1:7" x14ac:dyDescent="0.2">
      <c r="A13" s="115" t="s">
        <v>49</v>
      </c>
      <c r="B13" s="116"/>
      <c r="C13" s="116"/>
      <c r="D13" s="117"/>
      <c r="E13" s="32">
        <f>SUM(E4+E7+E10)</f>
        <v>0.23250000000000001</v>
      </c>
      <c r="F13" s="24"/>
      <c r="G13" s="24"/>
    </row>
    <row r="14" spans="1:7" x14ac:dyDescent="0.2">
      <c r="A14" s="40"/>
      <c r="B14" s="38"/>
      <c r="C14" s="38"/>
      <c r="D14" s="38"/>
      <c r="E14" s="39"/>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XEMzR5JpyTKZsACwEbHCAl1+kxL7q9AP6Bjjs/YL6BM7qZo3acVmj+t2Ld+QMjgyp5cvY95Jw0WXV64C+TxECg==" saltValue="8yDVisC6gaRpLygdkh4spw=="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97"/>
  <sheetViews>
    <sheetView workbookViewId="0">
      <selection activeCell="C104" sqref="C104"/>
    </sheetView>
  </sheetViews>
  <sheetFormatPr defaultRowHeight="12.75" x14ac:dyDescent="0.2"/>
  <cols>
    <col min="1" max="1" width="29" customWidth="1"/>
    <col min="2" max="2" width="17.42578125" customWidth="1"/>
    <col min="3" max="3" width="20" customWidth="1"/>
    <col min="4" max="5" width="9.140625" customWidth="1"/>
    <col min="6" max="6" width="5.5703125" style="66"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106</v>
      </c>
      <c r="B3" s="65"/>
      <c r="C3" s="65"/>
      <c r="D3" s="65"/>
    </row>
    <row r="4" spans="1:6" x14ac:dyDescent="0.2">
      <c r="A4" s="67" t="s">
        <v>107</v>
      </c>
      <c r="B4" s="122" t="s">
        <v>108</v>
      </c>
      <c r="C4" s="123"/>
      <c r="D4" s="124"/>
    </row>
    <row r="5" spans="1:6" x14ac:dyDescent="0.2">
      <c r="A5" s="67" t="s">
        <v>109</v>
      </c>
      <c r="B5" s="125" t="str">
        <f>INDEX($C$10:$C$97,MATCH(B4:D4,B10:B97,0))</f>
        <v>Unspecified Region</v>
      </c>
      <c r="C5" s="126"/>
      <c r="D5" s="127"/>
    </row>
    <row r="6" spans="1:6" ht="14.25" customHeight="1" x14ac:dyDescent="0.2"/>
    <row r="7" spans="1:6" hidden="1" x14ac:dyDescent="0.2">
      <c r="A7" t="s">
        <v>110</v>
      </c>
      <c r="B7" t="str">
        <f>INDEX($D$10:$D$97,MATCH(B4:D4,B10:B97,0))</f>
        <v>-</v>
      </c>
    </row>
    <row r="8" spans="1:6" hidden="1" x14ac:dyDescent="0.2"/>
    <row r="9" spans="1:6" ht="15" hidden="1" x14ac:dyDescent="0.2">
      <c r="B9" s="68" t="s">
        <v>111</v>
      </c>
      <c r="C9" s="68" t="s">
        <v>112</v>
      </c>
      <c r="D9" s="69" t="s">
        <v>110</v>
      </c>
      <c r="F9"/>
    </row>
    <row r="10" spans="1:6" ht="15" hidden="1" x14ac:dyDescent="0.2">
      <c r="B10" s="70" t="s">
        <v>108</v>
      </c>
      <c r="C10" s="70" t="s">
        <v>113</v>
      </c>
      <c r="D10" s="71" t="s">
        <v>114</v>
      </c>
      <c r="F10"/>
    </row>
    <row r="11" spans="1:6" ht="15" hidden="1" x14ac:dyDescent="0.2">
      <c r="B11" s="72" t="s">
        <v>115</v>
      </c>
      <c r="C11" s="72" t="s">
        <v>116</v>
      </c>
      <c r="D11" s="73">
        <v>1.002</v>
      </c>
      <c r="F11"/>
    </row>
    <row r="12" spans="1:6" ht="15" hidden="1" x14ac:dyDescent="0.2">
      <c r="B12" s="72" t="s">
        <v>117</v>
      </c>
      <c r="C12" s="72" t="s">
        <v>118</v>
      </c>
      <c r="D12" s="73">
        <v>1.024</v>
      </c>
      <c r="F12"/>
    </row>
    <row r="13" spans="1:6" ht="15" hidden="1" x14ac:dyDescent="0.2">
      <c r="B13" s="72" t="s">
        <v>119</v>
      </c>
      <c r="C13" s="72" t="s">
        <v>120</v>
      </c>
      <c r="D13" s="73">
        <v>0.94799999999999995</v>
      </c>
      <c r="F13"/>
    </row>
    <row r="14" spans="1:6" ht="15" hidden="1" x14ac:dyDescent="0.2">
      <c r="B14" s="72" t="s">
        <v>121</v>
      </c>
      <c r="C14" s="72" t="s">
        <v>120</v>
      </c>
      <c r="D14" s="73">
        <v>0.94799999999999995</v>
      </c>
      <c r="F14"/>
    </row>
    <row r="15" spans="1:6" ht="15" hidden="1" x14ac:dyDescent="0.2">
      <c r="B15" s="72" t="s">
        <v>122</v>
      </c>
      <c r="C15" s="72" t="s">
        <v>123</v>
      </c>
      <c r="D15" s="73">
        <v>0.95699999999999996</v>
      </c>
      <c r="F15"/>
    </row>
    <row r="16" spans="1:6" ht="15" hidden="1" x14ac:dyDescent="0.2">
      <c r="B16" s="72" t="s">
        <v>124</v>
      </c>
      <c r="C16" s="74" t="s">
        <v>125</v>
      </c>
      <c r="D16" s="73">
        <v>0.94599999999999995</v>
      </c>
      <c r="F16"/>
    </row>
    <row r="17" spans="2:6" ht="15" hidden="1" x14ac:dyDescent="0.2">
      <c r="B17" s="72" t="s">
        <v>126</v>
      </c>
      <c r="C17" s="72" t="s">
        <v>127</v>
      </c>
      <c r="D17" s="73">
        <v>1.0780000000000001</v>
      </c>
      <c r="F17"/>
    </row>
    <row r="18" spans="2:6" ht="15" hidden="1" x14ac:dyDescent="0.2">
      <c r="B18" s="72" t="s">
        <v>128</v>
      </c>
      <c r="C18" s="74" t="s">
        <v>129</v>
      </c>
      <c r="D18" s="73">
        <v>0.94699999999999995</v>
      </c>
      <c r="F18"/>
    </row>
    <row r="19" spans="2:6" ht="15" hidden="1" x14ac:dyDescent="0.2">
      <c r="B19" s="72" t="s">
        <v>130</v>
      </c>
      <c r="C19" s="74" t="s">
        <v>131</v>
      </c>
      <c r="D19" s="73">
        <v>0.97899999999999998</v>
      </c>
      <c r="F19"/>
    </row>
    <row r="20" spans="2:6" ht="15" hidden="1" x14ac:dyDescent="0.2">
      <c r="B20" s="72" t="s">
        <v>132</v>
      </c>
      <c r="C20" s="72" t="s">
        <v>118</v>
      </c>
      <c r="D20" s="73">
        <v>1.024</v>
      </c>
      <c r="F20"/>
    </row>
    <row r="21" spans="2:6" ht="15" hidden="1" x14ac:dyDescent="0.2">
      <c r="B21" s="72" t="s">
        <v>133</v>
      </c>
      <c r="C21" s="72" t="s">
        <v>120</v>
      </c>
      <c r="D21" s="73">
        <v>0.94799999999999995</v>
      </c>
      <c r="F21"/>
    </row>
    <row r="22" spans="2:6" ht="15" hidden="1" x14ac:dyDescent="0.2">
      <c r="B22" s="72" t="s">
        <v>134</v>
      </c>
      <c r="C22" s="74" t="s">
        <v>125</v>
      </c>
      <c r="D22" s="73">
        <v>0.94599999999999995</v>
      </c>
      <c r="F22"/>
    </row>
    <row r="23" spans="2:6" ht="15" hidden="1" x14ac:dyDescent="0.2">
      <c r="B23" s="72" t="s">
        <v>135</v>
      </c>
      <c r="C23" s="74" t="s">
        <v>118</v>
      </c>
      <c r="D23" s="73">
        <v>1.024</v>
      </c>
      <c r="F23"/>
    </row>
    <row r="24" spans="2:6" ht="15" hidden="1" x14ac:dyDescent="0.2">
      <c r="B24" s="72" t="s">
        <v>136</v>
      </c>
      <c r="C24" s="74" t="s">
        <v>137</v>
      </c>
      <c r="D24" s="73">
        <v>0.97599999999999998</v>
      </c>
      <c r="F24"/>
    </row>
    <row r="25" spans="2:6" ht="15" hidden="1" x14ac:dyDescent="0.2">
      <c r="B25" s="72" t="s">
        <v>138</v>
      </c>
      <c r="C25" s="72" t="s">
        <v>120</v>
      </c>
      <c r="D25" s="73">
        <v>0.94799999999999995</v>
      </c>
      <c r="F25"/>
    </row>
    <row r="26" spans="2:6" ht="15" hidden="1" x14ac:dyDescent="0.2">
      <c r="B26" s="72" t="s">
        <v>139</v>
      </c>
      <c r="C26" s="74" t="s">
        <v>116</v>
      </c>
      <c r="D26" s="73">
        <v>1.002</v>
      </c>
      <c r="F26"/>
    </row>
    <row r="27" spans="2:6" ht="15" hidden="1" x14ac:dyDescent="0.2">
      <c r="B27" s="72" t="s">
        <v>140</v>
      </c>
      <c r="C27" s="74" t="s">
        <v>125</v>
      </c>
      <c r="D27" s="73">
        <v>0.94599999999999995</v>
      </c>
      <c r="F27"/>
    </row>
    <row r="28" spans="2:6" ht="15" hidden="1" x14ac:dyDescent="0.2">
      <c r="B28" s="72" t="s">
        <v>141</v>
      </c>
      <c r="C28" s="72" t="s">
        <v>120</v>
      </c>
      <c r="D28" s="73">
        <v>0.94799999999999995</v>
      </c>
      <c r="F28"/>
    </row>
    <row r="29" spans="2:6" ht="15" hidden="1" x14ac:dyDescent="0.2">
      <c r="B29" s="72" t="s">
        <v>142</v>
      </c>
      <c r="C29" s="72" t="s">
        <v>118</v>
      </c>
      <c r="D29" s="73">
        <v>1.024</v>
      </c>
      <c r="F29"/>
    </row>
    <row r="30" spans="2:6" ht="15" hidden="1" x14ac:dyDescent="0.2">
      <c r="B30" s="72" t="s">
        <v>143</v>
      </c>
      <c r="C30" s="74" t="s">
        <v>144</v>
      </c>
      <c r="D30" s="73">
        <v>1.0149999999999999</v>
      </c>
      <c r="F30"/>
    </row>
    <row r="31" spans="2:6" ht="15" hidden="1" x14ac:dyDescent="0.2">
      <c r="B31" s="72" t="s">
        <v>145</v>
      </c>
      <c r="C31" s="72" t="s">
        <v>120</v>
      </c>
      <c r="D31" s="73">
        <v>0.94799999999999995</v>
      </c>
      <c r="F31"/>
    </row>
    <row r="32" spans="2:6" ht="15" hidden="1" x14ac:dyDescent="0.2">
      <c r="B32" s="72" t="s">
        <v>146</v>
      </c>
      <c r="C32" s="74" t="s">
        <v>129</v>
      </c>
      <c r="D32" s="73">
        <v>0.94699999999999995</v>
      </c>
      <c r="F32"/>
    </row>
    <row r="33" spans="2:6" ht="15" hidden="1" x14ac:dyDescent="0.2">
      <c r="B33" s="72" t="s">
        <v>147</v>
      </c>
      <c r="C33" s="74" t="s">
        <v>129</v>
      </c>
      <c r="D33" s="73">
        <v>0.94699999999999995</v>
      </c>
      <c r="F33"/>
    </row>
    <row r="34" spans="2:6" ht="15" hidden="1" x14ac:dyDescent="0.2">
      <c r="B34" s="72" t="s">
        <v>148</v>
      </c>
      <c r="C34" s="74" t="s">
        <v>129</v>
      </c>
      <c r="D34" s="73">
        <v>0.94699999999999995</v>
      </c>
      <c r="F34"/>
    </row>
    <row r="35" spans="2:6" ht="15" hidden="1" x14ac:dyDescent="0.2">
      <c r="B35" s="72" t="s">
        <v>149</v>
      </c>
      <c r="C35" s="74" t="s">
        <v>129</v>
      </c>
      <c r="D35" s="73">
        <v>0.94699999999999995</v>
      </c>
      <c r="F35"/>
    </row>
    <row r="36" spans="2:6" ht="15" hidden="1" x14ac:dyDescent="0.2">
      <c r="B36" s="72" t="s">
        <v>150</v>
      </c>
      <c r="C36" s="72" t="s">
        <v>120</v>
      </c>
      <c r="D36" s="73">
        <v>0.94799999999999995</v>
      </c>
      <c r="F36"/>
    </row>
    <row r="37" spans="2:6" ht="15" hidden="1" x14ac:dyDescent="0.2">
      <c r="B37" s="72" t="s">
        <v>151</v>
      </c>
      <c r="C37" s="72" t="s">
        <v>118</v>
      </c>
      <c r="D37" s="73">
        <v>1.024</v>
      </c>
      <c r="F37"/>
    </row>
    <row r="38" spans="2:6" ht="15" hidden="1" x14ac:dyDescent="0.2">
      <c r="B38" s="72" t="s">
        <v>152</v>
      </c>
      <c r="C38" s="74" t="s">
        <v>153</v>
      </c>
      <c r="D38" s="73">
        <v>1.04</v>
      </c>
      <c r="F38"/>
    </row>
    <row r="39" spans="2:6" ht="15" hidden="1" x14ac:dyDescent="0.2">
      <c r="B39" s="72" t="s">
        <v>154</v>
      </c>
      <c r="C39" s="72" t="s">
        <v>120</v>
      </c>
      <c r="D39" s="73">
        <v>0.94799999999999995</v>
      </c>
      <c r="F39"/>
    </row>
    <row r="40" spans="2:6" ht="15" hidden="1" x14ac:dyDescent="0.2">
      <c r="B40" s="72" t="s">
        <v>155</v>
      </c>
      <c r="C40" s="74" t="s">
        <v>118</v>
      </c>
      <c r="D40" s="73">
        <v>1.024</v>
      </c>
      <c r="F40"/>
    </row>
    <row r="41" spans="2:6" ht="15" hidden="1" x14ac:dyDescent="0.2">
      <c r="B41" s="72" t="s">
        <v>156</v>
      </c>
      <c r="C41" s="74" t="s">
        <v>116</v>
      </c>
      <c r="D41" s="73">
        <v>1.002</v>
      </c>
      <c r="F41"/>
    </row>
    <row r="42" spans="2:6" ht="15" hidden="1" x14ac:dyDescent="0.2">
      <c r="B42" s="72" t="s">
        <v>157</v>
      </c>
      <c r="C42" s="74" t="s">
        <v>125</v>
      </c>
      <c r="D42" s="73">
        <v>0.94599999999999995</v>
      </c>
      <c r="F42"/>
    </row>
    <row r="43" spans="2:6" ht="15" hidden="1" x14ac:dyDescent="0.2">
      <c r="B43" s="72" t="s">
        <v>158</v>
      </c>
      <c r="C43" s="74" t="s">
        <v>116</v>
      </c>
      <c r="D43" s="73">
        <v>1.002</v>
      </c>
      <c r="F43"/>
    </row>
    <row r="44" spans="2:6" ht="15" hidden="1" x14ac:dyDescent="0.2">
      <c r="B44" s="72" t="s">
        <v>159</v>
      </c>
      <c r="C44" s="74" t="s">
        <v>125</v>
      </c>
      <c r="D44" s="73">
        <v>0.94599999999999995</v>
      </c>
      <c r="F44"/>
    </row>
    <row r="45" spans="2:6" ht="15" hidden="1" x14ac:dyDescent="0.2">
      <c r="B45" s="72" t="s">
        <v>160</v>
      </c>
      <c r="C45" s="72" t="s">
        <v>120</v>
      </c>
      <c r="D45" s="73">
        <v>0.94799999999999995</v>
      </c>
      <c r="F45"/>
    </row>
    <row r="46" spans="2:6" ht="15" hidden="1" x14ac:dyDescent="0.2">
      <c r="B46" s="72" t="s">
        <v>161</v>
      </c>
      <c r="C46" s="74" t="s">
        <v>116</v>
      </c>
      <c r="D46" s="73">
        <v>1.002</v>
      </c>
      <c r="F46"/>
    </row>
    <row r="47" spans="2:6" ht="15" hidden="1" x14ac:dyDescent="0.2">
      <c r="B47" s="72" t="s">
        <v>162</v>
      </c>
      <c r="C47" s="74" t="s">
        <v>125</v>
      </c>
      <c r="D47" s="73">
        <v>0.94599999999999995</v>
      </c>
      <c r="F47"/>
    </row>
    <row r="48" spans="2:6" ht="15" hidden="1" x14ac:dyDescent="0.2">
      <c r="B48" s="72" t="s">
        <v>163</v>
      </c>
      <c r="C48" s="74" t="s">
        <v>116</v>
      </c>
      <c r="D48" s="73">
        <v>1.002</v>
      </c>
      <c r="F48"/>
    </row>
    <row r="49" spans="2:6" ht="15" hidden="1" x14ac:dyDescent="0.2">
      <c r="B49" s="72" t="s">
        <v>164</v>
      </c>
      <c r="C49" s="72" t="s">
        <v>120</v>
      </c>
      <c r="D49" s="73">
        <v>0.94799999999999995</v>
      </c>
      <c r="F49"/>
    </row>
    <row r="50" spans="2:6" ht="15" hidden="1" x14ac:dyDescent="0.2">
      <c r="B50" s="72" t="s">
        <v>165</v>
      </c>
      <c r="C50" s="74" t="s">
        <v>129</v>
      </c>
      <c r="D50" s="73">
        <v>0.94699999999999995</v>
      </c>
      <c r="F50"/>
    </row>
    <row r="51" spans="2:6" ht="15" hidden="1" x14ac:dyDescent="0.2">
      <c r="B51" s="72" t="s">
        <v>166</v>
      </c>
      <c r="C51" s="74" t="s">
        <v>125</v>
      </c>
      <c r="D51" s="73">
        <v>0.94599999999999995</v>
      </c>
      <c r="F51"/>
    </row>
    <row r="52" spans="2:6" ht="15" hidden="1" x14ac:dyDescent="0.2">
      <c r="B52" s="72" t="s">
        <v>167</v>
      </c>
      <c r="C52" s="74" t="s">
        <v>125</v>
      </c>
      <c r="D52" s="73">
        <v>0.94599999999999995</v>
      </c>
      <c r="F52"/>
    </row>
    <row r="53" spans="2:6" ht="15" hidden="1" x14ac:dyDescent="0.2">
      <c r="B53" s="72" t="s">
        <v>171</v>
      </c>
      <c r="C53" s="74" t="s">
        <v>125</v>
      </c>
      <c r="D53" s="73">
        <v>0.94599999999999995</v>
      </c>
      <c r="F53"/>
    </row>
    <row r="54" spans="2:6" ht="15" hidden="1" x14ac:dyDescent="0.2">
      <c r="B54" s="72" t="s">
        <v>168</v>
      </c>
      <c r="C54" s="72" t="s">
        <v>120</v>
      </c>
      <c r="D54" s="73">
        <v>0.94799999999999995</v>
      </c>
      <c r="F54"/>
    </row>
    <row r="55" spans="2:6" ht="15" hidden="1" x14ac:dyDescent="0.2">
      <c r="B55" s="72" t="s">
        <v>169</v>
      </c>
      <c r="C55" s="72" t="s">
        <v>120</v>
      </c>
      <c r="D55" s="73">
        <v>0.94799999999999995</v>
      </c>
      <c r="F55"/>
    </row>
    <row r="56" spans="2:6" ht="15" hidden="1" x14ac:dyDescent="0.2">
      <c r="B56" s="72" t="s">
        <v>170</v>
      </c>
      <c r="C56" s="74" t="s">
        <v>129</v>
      </c>
      <c r="D56" s="73">
        <v>0.94699999999999995</v>
      </c>
      <c r="F56"/>
    </row>
    <row r="57" spans="2:6" ht="15" hidden="1" x14ac:dyDescent="0.2">
      <c r="B57" s="72" t="s">
        <v>172</v>
      </c>
      <c r="C57" s="74" t="s">
        <v>125</v>
      </c>
      <c r="D57" s="73">
        <v>0.94599999999999995</v>
      </c>
      <c r="F57"/>
    </row>
    <row r="58" spans="2:6" ht="15" hidden="1" x14ac:dyDescent="0.2">
      <c r="B58" s="72" t="s">
        <v>173</v>
      </c>
      <c r="C58" s="74" t="s">
        <v>116</v>
      </c>
      <c r="D58" s="73">
        <v>1.002</v>
      </c>
      <c r="F58"/>
    </row>
    <row r="59" spans="2:6" ht="15" hidden="1" x14ac:dyDescent="0.2">
      <c r="B59" s="72" t="s">
        <v>174</v>
      </c>
      <c r="C59" s="72" t="s">
        <v>120</v>
      </c>
      <c r="D59" s="73">
        <v>0.94799999999999995</v>
      </c>
      <c r="F59"/>
    </row>
    <row r="60" spans="2:6" ht="15" hidden="1" x14ac:dyDescent="0.2">
      <c r="B60" s="72" t="s">
        <v>175</v>
      </c>
      <c r="C60" s="74" t="s">
        <v>129</v>
      </c>
      <c r="D60" s="73">
        <v>0.94699999999999995</v>
      </c>
      <c r="F60"/>
    </row>
    <row r="61" spans="2:6" ht="15" hidden="1" x14ac:dyDescent="0.2">
      <c r="B61" s="72" t="s">
        <v>176</v>
      </c>
      <c r="C61" s="74" t="s">
        <v>125</v>
      </c>
      <c r="D61" s="73">
        <v>0.94599999999999995</v>
      </c>
      <c r="F61"/>
    </row>
    <row r="62" spans="2:6" ht="15" hidden="1" x14ac:dyDescent="0.2">
      <c r="B62" s="72" t="s">
        <v>177</v>
      </c>
      <c r="C62" s="74" t="s">
        <v>127</v>
      </c>
      <c r="D62" s="73">
        <v>1.0780000000000001</v>
      </c>
      <c r="F62"/>
    </row>
    <row r="63" spans="2:6" ht="15" hidden="1" x14ac:dyDescent="0.2">
      <c r="B63" s="72" t="s">
        <v>178</v>
      </c>
      <c r="C63" s="74" t="s">
        <v>125</v>
      </c>
      <c r="D63" s="73">
        <v>0.94599999999999995</v>
      </c>
      <c r="F63"/>
    </row>
    <row r="64" spans="2:6" ht="15" hidden="1" x14ac:dyDescent="0.2">
      <c r="B64" s="72" t="s">
        <v>179</v>
      </c>
      <c r="C64" s="72" t="s">
        <v>120</v>
      </c>
      <c r="D64" s="73">
        <v>0.94799999999999995</v>
      </c>
      <c r="F64"/>
    </row>
    <row r="65" spans="2:6" ht="15" hidden="1" x14ac:dyDescent="0.2">
      <c r="B65" s="72" t="s">
        <v>180</v>
      </c>
      <c r="C65" s="74" t="s">
        <v>144</v>
      </c>
      <c r="D65" s="73">
        <v>1.0149999999999999</v>
      </c>
      <c r="F65"/>
    </row>
    <row r="66" spans="2:6" ht="15" hidden="1" x14ac:dyDescent="0.2">
      <c r="B66" s="72" t="s">
        <v>181</v>
      </c>
      <c r="C66" s="72" t="s">
        <v>120</v>
      </c>
      <c r="D66" s="73">
        <v>0.94799999999999995</v>
      </c>
      <c r="F66"/>
    </row>
    <row r="67" spans="2:6" ht="15" hidden="1" x14ac:dyDescent="0.2">
      <c r="B67" s="72" t="s">
        <v>182</v>
      </c>
      <c r="C67" s="72" t="s">
        <v>120</v>
      </c>
      <c r="D67" s="73">
        <v>0.94799999999999995</v>
      </c>
      <c r="F67"/>
    </row>
    <row r="68" spans="2:6" ht="15" hidden="1" x14ac:dyDescent="0.2">
      <c r="B68" s="72" t="s">
        <v>183</v>
      </c>
      <c r="C68" s="74" t="s">
        <v>116</v>
      </c>
      <c r="D68" s="73">
        <v>1.002</v>
      </c>
      <c r="F68"/>
    </row>
    <row r="69" spans="2:6" ht="15" hidden="1" x14ac:dyDescent="0.2">
      <c r="B69" s="72" t="s">
        <v>184</v>
      </c>
      <c r="C69" s="74" t="s">
        <v>125</v>
      </c>
      <c r="D69" s="73">
        <v>0.94599999999999995</v>
      </c>
      <c r="F69"/>
    </row>
    <row r="70" spans="2:6" ht="15" hidden="1" x14ac:dyDescent="0.2">
      <c r="B70" s="72" t="s">
        <v>185</v>
      </c>
      <c r="C70" s="74" t="s">
        <v>186</v>
      </c>
      <c r="D70" s="73">
        <v>0.95799999999999996</v>
      </c>
      <c r="F70"/>
    </row>
    <row r="71" spans="2:6" ht="15" hidden="1" x14ac:dyDescent="0.2">
      <c r="B71" s="72" t="s">
        <v>187</v>
      </c>
      <c r="C71" s="72" t="s">
        <v>120</v>
      </c>
      <c r="D71" s="73">
        <v>0.94799999999999995</v>
      </c>
      <c r="F71"/>
    </row>
    <row r="72" spans="2:6" ht="15" hidden="1" x14ac:dyDescent="0.2">
      <c r="B72" s="72" t="s">
        <v>188</v>
      </c>
      <c r="C72" s="72" t="s">
        <v>118</v>
      </c>
      <c r="D72" s="73">
        <v>1.024</v>
      </c>
      <c r="F72"/>
    </row>
    <row r="73" spans="2:6" ht="15" hidden="1" x14ac:dyDescent="0.2">
      <c r="B73" s="72" t="s">
        <v>189</v>
      </c>
      <c r="C73" s="72" t="s">
        <v>120</v>
      </c>
      <c r="D73" s="73">
        <v>0.94799999999999995</v>
      </c>
      <c r="F73"/>
    </row>
    <row r="74" spans="2:6" ht="15" hidden="1" x14ac:dyDescent="0.2">
      <c r="B74" s="72" t="s">
        <v>190</v>
      </c>
      <c r="C74" s="74" t="s">
        <v>125</v>
      </c>
      <c r="D74" s="73">
        <v>0.94599999999999995</v>
      </c>
      <c r="F74"/>
    </row>
    <row r="75" spans="2:6" ht="15" hidden="1" x14ac:dyDescent="0.2">
      <c r="B75" s="72" t="s">
        <v>191</v>
      </c>
      <c r="C75" s="74" t="s">
        <v>125</v>
      </c>
      <c r="D75" s="73">
        <v>0.94599999999999995</v>
      </c>
      <c r="F75"/>
    </row>
    <row r="76" spans="2:6" ht="15" hidden="1" x14ac:dyDescent="0.2">
      <c r="B76" s="72" t="s">
        <v>192</v>
      </c>
      <c r="C76" s="74" t="s">
        <v>129</v>
      </c>
      <c r="D76" s="73">
        <v>0.94699999999999995</v>
      </c>
      <c r="F76"/>
    </row>
    <row r="77" spans="2:6" ht="15" hidden="1" x14ac:dyDescent="0.2">
      <c r="B77" s="72" t="s">
        <v>193</v>
      </c>
      <c r="C77" s="74" t="s">
        <v>125</v>
      </c>
      <c r="D77" s="73">
        <v>0.94599999999999995</v>
      </c>
      <c r="F77"/>
    </row>
    <row r="78" spans="2:6" ht="15" hidden="1" x14ac:dyDescent="0.2">
      <c r="B78" s="72" t="s">
        <v>194</v>
      </c>
      <c r="C78" s="72" t="s">
        <v>120</v>
      </c>
      <c r="D78" s="73">
        <v>0.94799999999999995</v>
      </c>
      <c r="F78"/>
    </row>
    <row r="79" spans="2:6" ht="15" hidden="1" x14ac:dyDescent="0.2">
      <c r="B79" s="72" t="s">
        <v>198</v>
      </c>
      <c r="C79" s="74" t="s">
        <v>131</v>
      </c>
      <c r="D79" s="73">
        <v>0.97899999999999998</v>
      </c>
      <c r="F79"/>
    </row>
    <row r="80" spans="2:6" ht="15" hidden="1" x14ac:dyDescent="0.2">
      <c r="B80" s="72" t="s">
        <v>195</v>
      </c>
      <c r="C80" s="72" t="s">
        <v>118</v>
      </c>
      <c r="D80" s="73">
        <v>1.024</v>
      </c>
      <c r="F80"/>
    </row>
    <row r="81" spans="2:6" ht="15" hidden="1" x14ac:dyDescent="0.2">
      <c r="B81" s="72" t="s">
        <v>196</v>
      </c>
      <c r="C81" s="74" t="s">
        <v>118</v>
      </c>
      <c r="D81" s="73">
        <v>1.024</v>
      </c>
      <c r="F81"/>
    </row>
    <row r="82" spans="2:6" ht="15" hidden="1" x14ac:dyDescent="0.2">
      <c r="B82" s="72" t="s">
        <v>197</v>
      </c>
      <c r="C82" s="74" t="s">
        <v>129</v>
      </c>
      <c r="D82" s="73">
        <v>0.94699999999999995</v>
      </c>
      <c r="F82"/>
    </row>
    <row r="83" spans="2:6" ht="15" hidden="1" x14ac:dyDescent="0.2">
      <c r="B83" s="72" t="s">
        <v>199</v>
      </c>
      <c r="C83" s="74" t="s">
        <v>123</v>
      </c>
      <c r="D83" s="73">
        <v>0.95699999999999996</v>
      </c>
      <c r="F83"/>
    </row>
    <row r="84" spans="2:6" ht="15" hidden="1" x14ac:dyDescent="0.2">
      <c r="B84" s="72" t="s">
        <v>200</v>
      </c>
      <c r="C84" s="74" t="s">
        <v>129</v>
      </c>
      <c r="D84" s="73">
        <v>0.94699999999999995</v>
      </c>
      <c r="F84"/>
    </row>
    <row r="85" spans="2:6" ht="15" hidden="1" x14ac:dyDescent="0.2">
      <c r="B85" s="72" t="s">
        <v>201</v>
      </c>
      <c r="C85" s="72" t="s">
        <v>120</v>
      </c>
      <c r="D85" s="73">
        <v>0.94799999999999995</v>
      </c>
      <c r="F85"/>
    </row>
    <row r="86" spans="2:6" ht="15" hidden="1" x14ac:dyDescent="0.2">
      <c r="B86" s="72" t="s">
        <v>202</v>
      </c>
      <c r="C86" s="74" t="s">
        <v>125</v>
      </c>
      <c r="D86" s="73">
        <v>0.94599999999999995</v>
      </c>
      <c r="F86"/>
    </row>
    <row r="87" spans="2:6" ht="15" hidden="1" x14ac:dyDescent="0.2">
      <c r="B87" s="72" t="s">
        <v>203</v>
      </c>
      <c r="C87" s="72" t="s">
        <v>120</v>
      </c>
      <c r="D87" s="73">
        <v>0.94799999999999995</v>
      </c>
      <c r="F87"/>
    </row>
    <row r="88" spans="2:6" ht="15" hidden="1" x14ac:dyDescent="0.2">
      <c r="B88" s="72" t="s">
        <v>204</v>
      </c>
      <c r="C88" s="72" t="s">
        <v>120</v>
      </c>
      <c r="D88" s="73">
        <v>0.94799999999999995</v>
      </c>
      <c r="F88"/>
    </row>
    <row r="89" spans="2:6" ht="15" hidden="1" x14ac:dyDescent="0.2">
      <c r="B89" s="72" t="s">
        <v>205</v>
      </c>
      <c r="C89" s="74" t="s">
        <v>144</v>
      </c>
      <c r="D89" s="73">
        <v>1.0149999999999999</v>
      </c>
      <c r="F89"/>
    </row>
    <row r="90" spans="2:6" ht="15" hidden="1" x14ac:dyDescent="0.2">
      <c r="B90" s="72" t="s">
        <v>206</v>
      </c>
      <c r="C90" s="72" t="s">
        <v>120</v>
      </c>
      <c r="D90" s="73">
        <v>0.94799999999999995</v>
      </c>
      <c r="F90"/>
    </row>
    <row r="91" spans="2:6" ht="15" hidden="1" x14ac:dyDescent="0.2">
      <c r="B91" s="72" t="s">
        <v>207</v>
      </c>
      <c r="C91" s="74" t="s">
        <v>129</v>
      </c>
      <c r="D91" s="73">
        <v>0.94699999999999995</v>
      </c>
      <c r="F91"/>
    </row>
    <row r="92" spans="2:6" ht="15" hidden="1" x14ac:dyDescent="0.2">
      <c r="B92" s="72" t="s">
        <v>208</v>
      </c>
      <c r="C92" s="72" t="s">
        <v>118</v>
      </c>
      <c r="D92" s="73">
        <v>1.024</v>
      </c>
      <c r="F92"/>
    </row>
    <row r="93" spans="2:6" ht="15" hidden="1" x14ac:dyDescent="0.2">
      <c r="B93" s="72" t="s">
        <v>209</v>
      </c>
      <c r="C93" s="74" t="s">
        <v>129</v>
      </c>
      <c r="D93" s="73">
        <v>0.94699999999999995</v>
      </c>
      <c r="F93"/>
    </row>
    <row r="94" spans="2:6" ht="15" hidden="1" x14ac:dyDescent="0.2">
      <c r="B94" s="72" t="s">
        <v>210</v>
      </c>
      <c r="C94" s="72" t="s">
        <v>120</v>
      </c>
      <c r="D94" s="73">
        <v>0.94799999999999995</v>
      </c>
      <c r="F94"/>
    </row>
    <row r="95" spans="2:6" ht="15" hidden="1" x14ac:dyDescent="0.2">
      <c r="B95" s="72" t="s">
        <v>211</v>
      </c>
      <c r="C95" s="74" t="s">
        <v>129</v>
      </c>
      <c r="D95" s="73">
        <v>0.94699999999999995</v>
      </c>
      <c r="F95"/>
    </row>
    <row r="96" spans="2:6" ht="15" hidden="1" x14ac:dyDescent="0.2">
      <c r="B96" s="72" t="s">
        <v>212</v>
      </c>
      <c r="C96" s="74" t="s">
        <v>118</v>
      </c>
      <c r="D96" s="73">
        <v>1.024</v>
      </c>
      <c r="F96"/>
    </row>
    <row r="97" spans="2:6" ht="15" hidden="1" x14ac:dyDescent="0.2">
      <c r="B97" s="72" t="s">
        <v>213</v>
      </c>
      <c r="C97" s="74" t="s">
        <v>125</v>
      </c>
      <c r="D97" s="73">
        <v>0.94599999999999995</v>
      </c>
      <c r="F97"/>
    </row>
  </sheetData>
  <sheetProtection algorithmName="SHA-512" hashValue="/fZkkXKTySmzisKpzWvAfTkyWj1IKQSp+/t2g/t4XjT6yTbSXyKGWvkvFYBViRZC+lCLTNcF7F2OffEpRAky7w==" saltValue="Fd8zjal0LXtVOCWcDiGCC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B4:D4">
      <formula1>$B$10:$B$97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G10" sqref="G10"/>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7" bestFit="1" customWidth="1"/>
    <col min="6" max="6" width="11.28515625" style="3" bestFit="1" customWidth="1"/>
    <col min="7" max="16384" width="9.140625" style="3"/>
  </cols>
  <sheetData>
    <row r="1" spans="1:6" ht="15" x14ac:dyDescent="0.2">
      <c r="A1" s="26" t="s">
        <v>75</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16.579999999999998</v>
      </c>
      <c r="D4" s="28">
        <f>B4</f>
        <v>16.579999999999998</v>
      </c>
      <c r="F4" s="24"/>
    </row>
    <row r="5" spans="1:6" x14ac:dyDescent="0.2">
      <c r="A5" s="24"/>
      <c r="B5" s="24"/>
      <c r="C5" s="24"/>
      <c r="D5" s="24"/>
      <c r="F5" s="24"/>
    </row>
    <row r="6" spans="1:6" x14ac:dyDescent="0.2">
      <c r="A6" s="7" t="s">
        <v>26</v>
      </c>
      <c r="B6" s="24"/>
      <c r="C6" s="24"/>
      <c r="D6" s="24"/>
      <c r="F6" s="24"/>
    </row>
    <row r="7" spans="1:6" x14ac:dyDescent="0.2">
      <c r="A7" s="27" t="s">
        <v>27</v>
      </c>
      <c r="B7" s="35">
        <f>'Program Plan Support'!C10</f>
        <v>3.1E-2</v>
      </c>
      <c r="D7" s="28">
        <f>ROUND(B7*D4,2)</f>
        <v>0.51</v>
      </c>
      <c r="F7" s="24"/>
    </row>
    <row r="8" spans="1:6" x14ac:dyDescent="0.2">
      <c r="A8" s="24"/>
      <c r="B8" s="24"/>
      <c r="C8" s="24"/>
      <c r="D8" s="24"/>
      <c r="F8" s="24"/>
    </row>
    <row r="9" spans="1:6" x14ac:dyDescent="0.2">
      <c r="A9" s="7" t="s">
        <v>1</v>
      </c>
      <c r="B9" s="24"/>
      <c r="C9" s="24"/>
      <c r="D9" s="24"/>
      <c r="F9" s="24"/>
    </row>
    <row r="10" spans="1:6" x14ac:dyDescent="0.2">
      <c r="A10" s="27" t="s">
        <v>9</v>
      </c>
      <c r="B10" s="36">
        <f>'Emp. Related Exp.'!C19</f>
        <v>0.23599999999999999</v>
      </c>
      <c r="C10" s="28"/>
      <c r="D10" s="28">
        <f>ROUND(B10*(D4+D7),2)</f>
        <v>4.03</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37">
        <f>'Client Programming &amp; Supports'!C5</f>
        <v>8.5999999999999993E-2</v>
      </c>
      <c r="D13" s="6">
        <f>ROUND((D4+D7+D10)*B13,2)</f>
        <v>1.82</v>
      </c>
      <c r="F13" s="24"/>
    </row>
    <row r="14" spans="1:6" x14ac:dyDescent="0.2">
      <c r="A14" s="24"/>
      <c r="B14" s="24"/>
      <c r="C14" s="24"/>
      <c r="D14" s="24"/>
      <c r="F14" s="24"/>
    </row>
    <row r="15" spans="1:6" x14ac:dyDescent="0.2">
      <c r="A15" s="7" t="s">
        <v>46</v>
      </c>
      <c r="B15" s="24"/>
      <c r="C15" s="24"/>
      <c r="D15" s="24"/>
      <c r="F15" s="24"/>
    </row>
    <row r="16" spans="1:6" x14ac:dyDescent="0.2">
      <c r="A16" s="27" t="s">
        <v>47</v>
      </c>
      <c r="B16" s="44">
        <f>'Program Related Expenses'!E13</f>
        <v>0.23250000000000001</v>
      </c>
      <c r="C16" s="28"/>
      <c r="D16" s="28">
        <f>E16-(D4+D10+D7+D13)</f>
        <v>6.9499999999999993</v>
      </c>
      <c r="E16" s="87">
        <f>ROUND((D4+D10+D7+D13)/(1-B16),2)</f>
        <v>29.89</v>
      </c>
      <c r="F16" s="24"/>
    </row>
    <row r="17" spans="1:7" x14ac:dyDescent="0.2">
      <c r="A17" s="75"/>
      <c r="B17" s="76"/>
      <c r="C17" s="28"/>
      <c r="D17" s="28"/>
      <c r="F17" s="24"/>
    </row>
    <row r="18" spans="1:7" s="82" customFormat="1" x14ac:dyDescent="0.2">
      <c r="A18" s="77" t="s">
        <v>214</v>
      </c>
      <c r="B18" s="78"/>
      <c r="C18" s="79"/>
      <c r="D18" s="79"/>
      <c r="E18" s="87"/>
      <c r="F18" s="80"/>
      <c r="G18" s="81"/>
    </row>
    <row r="19" spans="1:7" s="82" customFormat="1" x14ac:dyDescent="0.2">
      <c r="A19" s="83" t="s">
        <v>215</v>
      </c>
      <c r="B19" s="84" t="str">
        <f>'Regional Variance Factor'!B7</f>
        <v>-</v>
      </c>
      <c r="C19" s="81"/>
      <c r="D19" s="85" t="str">
        <f>IF((B19&lt;&gt;"-"),((E16*B19)-E16),"Select County")</f>
        <v>Select County</v>
      </c>
      <c r="E19" s="87"/>
      <c r="F19" s="80"/>
      <c r="G19" s="86"/>
    </row>
    <row r="20" spans="1:7" x14ac:dyDescent="0.2">
      <c r="A20" s="24"/>
      <c r="B20" s="24"/>
      <c r="C20" s="24"/>
      <c r="D20" s="24"/>
      <c r="F20" s="24"/>
    </row>
    <row r="21" spans="1:7" x14ac:dyDescent="0.2">
      <c r="A21" s="30" t="s">
        <v>72</v>
      </c>
      <c r="B21" s="25" t="str">
        <f>D21</f>
        <v>Select County</v>
      </c>
      <c r="D21" s="6" t="str">
        <f>IF((B19&lt;&gt;"-"),E16+D19,"Select County")</f>
        <v>Select County</v>
      </c>
      <c r="F21" s="24"/>
    </row>
    <row r="22" spans="1:7" x14ac:dyDescent="0.2">
      <c r="A22" s="24"/>
      <c r="B22" s="24"/>
      <c r="C22" s="24"/>
      <c r="D22" s="24"/>
      <c r="F22" s="24"/>
    </row>
    <row r="23" spans="1:7" x14ac:dyDescent="0.2">
      <c r="A23" s="30" t="s">
        <v>51</v>
      </c>
      <c r="B23" s="45" t="str">
        <f>IF((B19&lt;&gt;"-"),ROUND(B21/4,2),"Select County")</f>
        <v>Select County</v>
      </c>
      <c r="C23" s="24"/>
      <c r="D23" s="24"/>
      <c r="F23" s="24"/>
    </row>
    <row r="24" spans="1:7" ht="15.75" customHeight="1" x14ac:dyDescent="0.2"/>
    <row r="25" spans="1:7" x14ac:dyDescent="0.2">
      <c r="A25" s="7" t="s">
        <v>69</v>
      </c>
      <c r="B25" s="58">
        <v>0.94099999999999995</v>
      </c>
    </row>
    <row r="26" spans="1:7" x14ac:dyDescent="0.2">
      <c r="A26" s="53" t="s">
        <v>70</v>
      </c>
      <c r="B26" s="56" t="str">
        <f>IF((B19&lt;&gt;"-"),B33-B21,"-")</f>
        <v>-</v>
      </c>
      <c r="D26" s="28"/>
    </row>
    <row r="27" spans="1:7" x14ac:dyDescent="0.2">
      <c r="A27" s="53" t="s">
        <v>71</v>
      </c>
      <c r="B27" s="56" t="str">
        <f>IF((B19&lt;&gt;"-"),B34-B23,"-")</f>
        <v>-</v>
      </c>
      <c r="D27" s="28"/>
    </row>
    <row r="29" spans="1:7" x14ac:dyDescent="0.2">
      <c r="A29" s="7" t="s">
        <v>83</v>
      </c>
    </row>
    <row r="30" spans="1:7" x14ac:dyDescent="0.2">
      <c r="A30" s="53" t="s">
        <v>83</v>
      </c>
      <c r="B30" s="29">
        <f>IF('Direct Staffing'!C25='Direct Staffing'!I25,1,IF('Direct Staffing'!C25='Direct Staffing'!I26,2,IF('Direct Staffing'!C25='Direct Staffing'!I27,3,"")))</f>
        <v>1</v>
      </c>
    </row>
    <row r="32" spans="1:7" x14ac:dyDescent="0.2">
      <c r="A32" s="7" t="s">
        <v>216</v>
      </c>
    </row>
    <row r="33" spans="1:4" x14ac:dyDescent="0.2">
      <c r="A33" s="53" t="s">
        <v>88</v>
      </c>
      <c r="B33" s="57" t="str">
        <f>IF((B19&lt;&gt;"-"),ROUND((B25*B21)/B30,4),"-")</f>
        <v>-</v>
      </c>
    </row>
    <row r="34" spans="1:4" x14ac:dyDescent="0.2">
      <c r="A34" s="53" t="s">
        <v>89</v>
      </c>
      <c r="B34" s="57" t="str">
        <f>IF((B19&lt;&gt;"-"),ROUND((B25*B23)/B30,4),"-")</f>
        <v>-</v>
      </c>
      <c r="D34" s="3" t="s">
        <v>95</v>
      </c>
    </row>
    <row r="36" spans="1:4" x14ac:dyDescent="0.2">
      <c r="A36" s="7" t="s">
        <v>90</v>
      </c>
      <c r="B36" s="58">
        <v>0.01</v>
      </c>
    </row>
    <row r="37" spans="1:4" x14ac:dyDescent="0.2">
      <c r="A37" s="53" t="s">
        <v>91</v>
      </c>
      <c r="B37" s="56" t="str">
        <f>IF((B19&lt;&gt;"-"),B33*B36,"-")</f>
        <v>-</v>
      </c>
      <c r="D37" s="28"/>
    </row>
    <row r="38" spans="1:4" x14ac:dyDescent="0.2">
      <c r="A38" s="53" t="s">
        <v>92</v>
      </c>
      <c r="B38" s="56" t="str">
        <f>IF((B19&lt;&gt;"-"),B34*B36,"-")</f>
        <v>-</v>
      </c>
      <c r="D38" s="28"/>
    </row>
    <row r="40" spans="1:4" x14ac:dyDescent="0.2">
      <c r="A40" s="7" t="s">
        <v>97</v>
      </c>
    </row>
    <row r="41" spans="1:4" x14ac:dyDescent="0.2">
      <c r="A41" s="53" t="s">
        <v>93</v>
      </c>
      <c r="B41" s="57" t="str">
        <f>IF((B19&lt;&gt;"-"),B33+B37,"-")</f>
        <v>-</v>
      </c>
    </row>
    <row r="42" spans="1:4" x14ac:dyDescent="0.2">
      <c r="A42" s="53" t="s">
        <v>94</v>
      </c>
      <c r="B42" s="57" t="str">
        <f>IF((B19&lt;&gt;"-"),B34+B38,"-")</f>
        <v>-</v>
      </c>
    </row>
    <row r="44" spans="1:4" x14ac:dyDescent="0.2">
      <c r="A44" s="7" t="s">
        <v>98</v>
      </c>
      <c r="B44" s="58">
        <v>0.05</v>
      </c>
    </row>
    <row r="45" spans="1:4" x14ac:dyDescent="0.2">
      <c r="A45" s="53" t="s">
        <v>91</v>
      </c>
      <c r="B45" s="56" t="str">
        <f>IF((B19&lt;&gt;"-"),B41*B44,"-")</f>
        <v>-</v>
      </c>
      <c r="D45" s="28"/>
    </row>
    <row r="46" spans="1:4" x14ac:dyDescent="0.2">
      <c r="A46" s="53" t="s">
        <v>92</v>
      </c>
      <c r="B46" s="56" t="str">
        <f>IF((B19&lt;&gt;"-"),B42*B44,"-")</f>
        <v>-</v>
      </c>
      <c r="D46" s="28"/>
    </row>
    <row r="48" spans="1:4" x14ac:dyDescent="0.2">
      <c r="A48" s="7" t="s">
        <v>99</v>
      </c>
    </row>
    <row r="49" spans="1:4" x14ac:dyDescent="0.2">
      <c r="A49" s="53" t="s">
        <v>93</v>
      </c>
      <c r="B49" s="57" t="str">
        <f>IF((B19&lt;&gt;"-"),B41+B45,"-")</f>
        <v>-</v>
      </c>
    </row>
    <row r="50" spans="1:4" x14ac:dyDescent="0.2">
      <c r="A50" s="53" t="s">
        <v>94</v>
      </c>
      <c r="B50" s="57" t="str">
        <f>IF((B19&lt;&gt;"-"),B42+B46,"-")</f>
        <v>-</v>
      </c>
    </row>
    <row r="52" spans="1:4" x14ac:dyDescent="0.2">
      <c r="A52" s="7" t="s">
        <v>217</v>
      </c>
      <c r="B52" s="58">
        <v>0.01</v>
      </c>
    </row>
    <row r="53" spans="1:4" x14ac:dyDescent="0.2">
      <c r="A53" s="53" t="s">
        <v>91</v>
      </c>
      <c r="B53" s="56" t="str">
        <f>IF((B19&lt;&gt;"-"),B49*B52,"-")</f>
        <v>-</v>
      </c>
      <c r="D53" s="28"/>
    </row>
    <row r="54" spans="1:4" x14ac:dyDescent="0.2">
      <c r="A54" s="53" t="s">
        <v>92</v>
      </c>
      <c r="B54" s="56" t="str">
        <f>IF((B19&lt;&gt;"-"),B50*B52,"-")</f>
        <v>-</v>
      </c>
      <c r="D54" s="28"/>
    </row>
    <row r="56" spans="1:4" x14ac:dyDescent="0.2">
      <c r="A56" s="7" t="s">
        <v>105</v>
      </c>
    </row>
    <row r="57" spans="1:4" x14ac:dyDescent="0.2">
      <c r="A57" s="53" t="s">
        <v>93</v>
      </c>
      <c r="B57" s="57" t="str">
        <f>IF((B19&lt;&gt;"-"),B49+B53,"Select County")</f>
        <v>Select County</v>
      </c>
    </row>
    <row r="58" spans="1:4" x14ac:dyDescent="0.2">
      <c r="A58" s="53" t="s">
        <v>94</v>
      </c>
      <c r="B58" s="57" t="str">
        <f>IF((B19&lt;&gt;"-"),B50+B54,"Select County")</f>
        <v>Select County</v>
      </c>
    </row>
  </sheetData>
  <sheetProtection algorithmName="SHA-512" hashValue="wzqS6IkKr4BopZ9/ST+fwKGd+r6pAmQAgw+E9X8yXvhVQzxDh54Xmq1RRR9xsU6W7QTVGdUivk0iq+W8coFcqw==" saltValue="571paHhDY693VRc4C9m4+w==" spinCount="100000" sheet="1" objects="1" scenarios="1"/>
  <phoneticPr fontId="2" type="noConversion"/>
  <dataValidations xWindow="660" yWindow="330" count="31">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WVJ1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Hourly Budget Neutrality formula is Hourly Rate times Budget Neutrality Rate" sqref="WVJ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dataValidation allowBlank="1" showInputMessage="1" showErrorMessage="1" prompt="15 Minute Budget Neutrality formula is 15 Minute  Rate times Budget Neutrality Rate" sqref="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0"/>
  <sheetViews>
    <sheetView workbookViewId="0">
      <selection activeCell="J29" sqref="J29"/>
    </sheetView>
  </sheetViews>
  <sheetFormatPr defaultRowHeight="12.75" x14ac:dyDescent="0.2"/>
  <cols>
    <col min="2" max="2" width="58.5703125" customWidth="1"/>
  </cols>
  <sheetData>
    <row r="5" spans="1:3" x14ac:dyDescent="0.2">
      <c r="A5" s="63">
        <v>41610</v>
      </c>
      <c r="B5" t="s">
        <v>85</v>
      </c>
      <c r="C5" t="s">
        <v>102</v>
      </c>
    </row>
    <row r="6" spans="1:3" x14ac:dyDescent="0.2">
      <c r="A6" s="63">
        <v>41684</v>
      </c>
      <c r="B6" t="s">
        <v>86</v>
      </c>
      <c r="C6" t="s">
        <v>102</v>
      </c>
    </row>
    <row r="7" spans="1:3" x14ac:dyDescent="0.2">
      <c r="A7" s="63">
        <v>41709</v>
      </c>
      <c r="B7" t="s">
        <v>87</v>
      </c>
      <c r="C7" t="s">
        <v>103</v>
      </c>
    </row>
    <row r="8" spans="1:3" x14ac:dyDescent="0.2">
      <c r="A8" s="63">
        <v>41808</v>
      </c>
      <c r="B8" t="s">
        <v>96</v>
      </c>
      <c r="C8" t="s">
        <v>104</v>
      </c>
    </row>
    <row r="9" spans="1:3" x14ac:dyDescent="0.2">
      <c r="A9" s="63">
        <v>42164</v>
      </c>
      <c r="B9" s="64" t="s">
        <v>100</v>
      </c>
      <c r="C9" t="s">
        <v>101</v>
      </c>
    </row>
    <row r="10" spans="1:3" x14ac:dyDescent="0.2">
      <c r="A10" s="63"/>
      <c r="B10" s="6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58cdf07fae6bcb67dfa16e30f7690130">
  <xsd:schema xmlns:xsd="http://www.w3.org/2001/XMLSchema" xmlns:xs="http://www.w3.org/2001/XMLSchema" xmlns:p="http://schemas.microsoft.com/office/2006/metadata/properties" xmlns:ns2="39dc04e4-1dc7-4207-b25c-d7db9724c689" targetNamespace="http://schemas.microsoft.com/office/2006/metadata/properties" ma:root="true" ma:fieldsID="7cec71da3952d7491870fdfca987356c"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MnCHOICES and RMS R15.4</Category_x002d_Req>
    <Sub_x0020_category_x002d_req_x003a_ xmlns="39dc04e4-1dc7-4207-b25c-d7db9724c689">Frameworks</Sub_x0020_category_x002d_req_x003a_>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712DFF-72C4-4C8D-85D4-FF64DBB07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4E2DC5-1046-4111-B6CD-8B109BA908FD}">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www.w3.org/XML/1998/namespace"/>
    <ds:schemaRef ds:uri="http://schemas.microsoft.com/office/infopath/2007/PartnerControls"/>
    <ds:schemaRef ds:uri="39dc04e4-1dc7-4207-b25c-d7db9724c689"/>
    <ds:schemaRef ds:uri="http://purl.org/dc/terms/"/>
  </ds:schemaRefs>
</ds:datastoreItem>
</file>

<file path=customXml/itemProps3.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4.xml><?xml version="1.0" encoding="utf-8"?>
<ds:datastoreItem xmlns:ds="http://schemas.openxmlformats.org/officeDocument/2006/customXml" ds:itemID="{C36EBFF4-F487-48B3-A7BE-975004D73F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Direct Staffing</vt:lpstr>
      <vt:lpstr>Program Plan Support</vt:lpstr>
      <vt:lpstr>Emp. Related Exp.</vt:lpstr>
      <vt:lpstr>Client Programming &amp; Supports</vt:lpstr>
      <vt:lpstr>Program Related Expenses</vt:lpstr>
      <vt:lpstr>Regional Variance Factor</vt:lpstr>
      <vt:lpstr>Supported Employ Rate Framework</vt:lpstr>
      <vt:lpstr>Version</vt:lpstr>
      <vt:lpstr>Budget_Neutrality</vt:lpstr>
      <vt:lpstr>Customization</vt:lpstr>
      <vt:lpstr>DirectStaff</vt:lpstr>
      <vt:lpstr>'Direct Staffing'!Print_Area</vt:lpstr>
      <vt:lpstr>ReliefStaff</vt:lpstr>
      <vt:lpstr>Share_Staff_Ratio</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Arvig, Aaron</cp:lastModifiedBy>
  <cp:lastPrinted>2013-02-20T16:03:06Z</cp:lastPrinted>
  <dcterms:created xsi:type="dcterms:W3CDTF">2009-10-20T14:58:44Z</dcterms:created>
  <dcterms:modified xsi:type="dcterms:W3CDTF">2016-04-14T15:37:16Z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