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ublic Policy\Criminal Justice\Competency\"/>
    </mc:Choice>
  </mc:AlternateContent>
  <xr:revisionPtr revIDLastSave="0" documentId="8_{DE078B3F-A425-4F7C-B35B-55B3A5F74B71}" xr6:coauthVersionLast="44" xr6:coauthVersionMax="44" xr10:uidLastSave="{00000000-0000-0000-0000-000000000000}"/>
  <bookViews>
    <workbookView xWindow="-108" yWindow="-108" windowWidth="23256" windowHeight="12576" firstSheet="6" activeTab="9" xr2:uid="{5A5BC7EE-608B-4C8C-AC81-CE203F35522A}"/>
  </bookViews>
  <sheets>
    <sheet name="2008" sheetId="11" state="hidden" r:id="rId1"/>
    <sheet name="2009" sheetId="10" state="hidden" r:id="rId2"/>
    <sheet name="2010" sheetId="9" state="hidden" r:id="rId3"/>
    <sheet name="2011" sheetId="8" state="hidden" r:id="rId4"/>
    <sheet name="2012" sheetId="7" state="hidden" r:id="rId5"/>
    <sheet name="2013" sheetId="6" state="hidden" r:id="rId6"/>
    <sheet name="2014" sheetId="5" r:id="rId7"/>
    <sheet name="2015" sheetId="4" r:id="rId8"/>
    <sheet name="2016" sheetId="3" r:id="rId9"/>
    <sheet name="2017" sheetId="1" r:id="rId10"/>
    <sheet name="2018" sheetId="13" r:id="rId11"/>
    <sheet name="2019" sheetId="14" state="hidden" r:id="rId12"/>
    <sheet name="Top 10" sheetId="17" r:id="rId13"/>
    <sheet name="Homelessness" sheetId="15" r:id="rId14"/>
    <sheet name="Innovative Projects" sheetId="18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18" l="1"/>
  <c r="G25" i="18"/>
  <c r="V67" i="17" l="1"/>
  <c r="W67" i="17" s="1"/>
  <c r="U67" i="17"/>
  <c r="X67" i="17" s="1"/>
  <c r="V66" i="17"/>
  <c r="W66" i="17" s="1"/>
  <c r="U66" i="17"/>
  <c r="X66" i="17" s="1"/>
  <c r="V65" i="17"/>
  <c r="W65" i="17" s="1"/>
  <c r="U65" i="17"/>
  <c r="X65" i="17" s="1"/>
  <c r="V64" i="17"/>
  <c r="W64" i="17" s="1"/>
  <c r="U64" i="17"/>
  <c r="X64" i="17" s="1"/>
  <c r="V63" i="17"/>
  <c r="W63" i="17" s="1"/>
  <c r="U63" i="17"/>
  <c r="X63" i="17" s="1"/>
  <c r="V62" i="17"/>
  <c r="W62" i="17" s="1"/>
  <c r="U62" i="17"/>
  <c r="X62" i="17" s="1"/>
  <c r="V61" i="17"/>
  <c r="W61" i="17" s="1"/>
  <c r="U61" i="17"/>
  <c r="X61" i="17" s="1"/>
  <c r="V60" i="17"/>
  <c r="W60" i="17" s="1"/>
  <c r="U60" i="17"/>
  <c r="X60" i="17" s="1"/>
  <c r="V59" i="17"/>
  <c r="W59" i="17" s="1"/>
  <c r="U59" i="17"/>
  <c r="X59" i="17" s="1"/>
  <c r="V58" i="17"/>
  <c r="W58" i="17" s="1"/>
  <c r="U58" i="17"/>
  <c r="X58" i="17" s="1"/>
  <c r="X53" i="17"/>
  <c r="V53" i="17"/>
  <c r="W53" i="17" s="1"/>
  <c r="X52" i="17"/>
  <c r="V52" i="17"/>
  <c r="W52" i="17" s="1"/>
  <c r="X51" i="17"/>
  <c r="W51" i="17"/>
  <c r="V51" i="17"/>
  <c r="X50" i="17"/>
  <c r="V50" i="17"/>
  <c r="W50" i="17" s="1"/>
  <c r="X49" i="17"/>
  <c r="V49" i="17"/>
  <c r="W49" i="17" s="1"/>
  <c r="X48" i="17"/>
  <c r="V48" i="17"/>
  <c r="W48" i="17" s="1"/>
  <c r="X47" i="17"/>
  <c r="V47" i="17"/>
  <c r="W47" i="17" s="1"/>
  <c r="X46" i="17"/>
  <c r="V46" i="17"/>
  <c r="W46" i="17" s="1"/>
  <c r="X45" i="17"/>
  <c r="V45" i="17"/>
  <c r="W45" i="17" s="1"/>
  <c r="X44" i="17"/>
  <c r="V44" i="17"/>
  <c r="W44" i="17" s="1"/>
  <c r="G80" i="17"/>
  <c r="H80" i="17" s="1"/>
  <c r="F80" i="17"/>
  <c r="I80" i="17" s="1"/>
  <c r="G79" i="17"/>
  <c r="H79" i="17" s="1"/>
  <c r="F79" i="17"/>
  <c r="I79" i="17" s="1"/>
  <c r="G78" i="17"/>
  <c r="H78" i="17" s="1"/>
  <c r="F78" i="17"/>
  <c r="I78" i="17" s="1"/>
  <c r="G77" i="17"/>
  <c r="H77" i="17" s="1"/>
  <c r="F77" i="17"/>
  <c r="I77" i="17" s="1"/>
  <c r="G76" i="17"/>
  <c r="H76" i="17" s="1"/>
  <c r="F76" i="17"/>
  <c r="I76" i="17" s="1"/>
  <c r="G75" i="17"/>
  <c r="H75" i="17" s="1"/>
  <c r="F75" i="17"/>
  <c r="I75" i="17" s="1"/>
  <c r="G74" i="17"/>
  <c r="H74" i="17" s="1"/>
  <c r="F74" i="17"/>
  <c r="I74" i="17" s="1"/>
  <c r="G73" i="17"/>
  <c r="H73" i="17" s="1"/>
  <c r="F73" i="17"/>
  <c r="I73" i="17" s="1"/>
  <c r="G72" i="17"/>
  <c r="H72" i="17" s="1"/>
  <c r="F72" i="17"/>
  <c r="I72" i="17" s="1"/>
  <c r="G71" i="17"/>
  <c r="H71" i="17" s="1"/>
  <c r="F71" i="17"/>
  <c r="I71" i="17" s="1"/>
  <c r="I67" i="17"/>
  <c r="G67" i="17"/>
  <c r="H67" i="17" s="1"/>
  <c r="I66" i="17"/>
  <c r="G66" i="17"/>
  <c r="H66" i="17" s="1"/>
  <c r="I65" i="17"/>
  <c r="G65" i="17"/>
  <c r="H65" i="17" s="1"/>
  <c r="I64" i="17"/>
  <c r="H64" i="17"/>
  <c r="G64" i="17"/>
  <c r="I63" i="17"/>
  <c r="G63" i="17"/>
  <c r="H63" i="17" s="1"/>
  <c r="I62" i="17"/>
  <c r="G62" i="17"/>
  <c r="H62" i="17" s="1"/>
  <c r="I61" i="17"/>
  <c r="G61" i="17"/>
  <c r="H61" i="17" s="1"/>
  <c r="I60" i="17"/>
  <c r="G60" i="17"/>
  <c r="H60" i="17" s="1"/>
  <c r="I59" i="17"/>
  <c r="G59" i="17"/>
  <c r="H59" i="17" s="1"/>
  <c r="I58" i="17"/>
  <c r="G58" i="17"/>
  <c r="H58" i="17" s="1"/>
  <c r="I53" i="17"/>
  <c r="G53" i="17"/>
  <c r="H53" i="17" s="1"/>
  <c r="I52" i="17"/>
  <c r="G52" i="17"/>
  <c r="H52" i="17" s="1"/>
  <c r="I51" i="17"/>
  <c r="G51" i="17"/>
  <c r="H51" i="17" s="1"/>
  <c r="I50" i="17"/>
  <c r="H50" i="17"/>
  <c r="G50" i="17"/>
  <c r="I49" i="17"/>
  <c r="G49" i="17"/>
  <c r="H49" i="17" s="1"/>
  <c r="I48" i="17"/>
  <c r="G48" i="17"/>
  <c r="H48" i="17" s="1"/>
  <c r="I47" i="17"/>
  <c r="G47" i="17"/>
  <c r="H47" i="17" s="1"/>
  <c r="I46" i="17"/>
  <c r="G46" i="17"/>
  <c r="H46" i="17" s="1"/>
  <c r="I45" i="17"/>
  <c r="G45" i="17"/>
  <c r="H45" i="17" s="1"/>
  <c r="I44" i="17"/>
  <c r="G44" i="17"/>
  <c r="H44" i="17" s="1"/>
  <c r="X148" i="17"/>
  <c r="V148" i="17"/>
  <c r="W148" i="17" s="1"/>
  <c r="X147" i="17"/>
  <c r="V147" i="17"/>
  <c r="W147" i="17" s="1"/>
  <c r="X146" i="17"/>
  <c r="V146" i="17"/>
  <c r="W146" i="17" s="1"/>
  <c r="X145" i="17"/>
  <c r="V145" i="17"/>
  <c r="W145" i="17" s="1"/>
  <c r="X144" i="17"/>
  <c r="V144" i="17"/>
  <c r="W144" i="17" s="1"/>
  <c r="X143" i="17"/>
  <c r="V143" i="17"/>
  <c r="W143" i="17" s="1"/>
  <c r="X142" i="17"/>
  <c r="V142" i="17"/>
  <c r="W142" i="17" s="1"/>
  <c r="X141" i="17"/>
  <c r="V141" i="17"/>
  <c r="W141" i="17" s="1"/>
  <c r="X140" i="17"/>
  <c r="V140" i="17"/>
  <c r="W140" i="17" s="1"/>
  <c r="X139" i="17"/>
  <c r="V139" i="17"/>
  <c r="W139" i="17" s="1"/>
  <c r="V134" i="17"/>
  <c r="W134" i="17" s="1"/>
  <c r="U134" i="17"/>
  <c r="X134" i="17" s="1"/>
  <c r="V133" i="17"/>
  <c r="W133" i="17" s="1"/>
  <c r="U133" i="17"/>
  <c r="X133" i="17" s="1"/>
  <c r="V132" i="17"/>
  <c r="W132" i="17" s="1"/>
  <c r="U132" i="17"/>
  <c r="X132" i="17" s="1"/>
  <c r="V131" i="17"/>
  <c r="W131" i="17" s="1"/>
  <c r="U131" i="17"/>
  <c r="X131" i="17" s="1"/>
  <c r="V130" i="17"/>
  <c r="W130" i="17" s="1"/>
  <c r="U130" i="17"/>
  <c r="X130" i="17" s="1"/>
  <c r="V129" i="17"/>
  <c r="W129" i="17" s="1"/>
  <c r="U129" i="17"/>
  <c r="X129" i="17" s="1"/>
  <c r="V128" i="17"/>
  <c r="W128" i="17" s="1"/>
  <c r="U128" i="17"/>
  <c r="X128" i="17" s="1"/>
  <c r="V127" i="17"/>
  <c r="W127" i="17" s="1"/>
  <c r="U127" i="17"/>
  <c r="X127" i="17" s="1"/>
  <c r="V126" i="17"/>
  <c r="W126" i="17" s="1"/>
  <c r="U126" i="17"/>
  <c r="X126" i="17" s="1"/>
  <c r="V125" i="17"/>
  <c r="W125" i="17" s="1"/>
  <c r="U125" i="17"/>
  <c r="X125" i="17" s="1"/>
  <c r="I148" i="17"/>
  <c r="G148" i="17"/>
  <c r="H148" i="17" s="1"/>
  <c r="I147" i="17"/>
  <c r="G147" i="17"/>
  <c r="H147" i="17" s="1"/>
  <c r="I146" i="17"/>
  <c r="G146" i="17"/>
  <c r="H146" i="17" s="1"/>
  <c r="I145" i="17"/>
  <c r="G145" i="17"/>
  <c r="H145" i="17" s="1"/>
  <c r="I144" i="17"/>
  <c r="G144" i="17"/>
  <c r="H144" i="17" s="1"/>
  <c r="I143" i="17"/>
  <c r="G143" i="17"/>
  <c r="H143" i="17" s="1"/>
  <c r="I142" i="17"/>
  <c r="G142" i="17"/>
  <c r="H142" i="17" s="1"/>
  <c r="I141" i="17"/>
  <c r="G141" i="17"/>
  <c r="H141" i="17" s="1"/>
  <c r="I140" i="17"/>
  <c r="G140" i="17"/>
  <c r="H140" i="17" s="1"/>
  <c r="I139" i="17"/>
  <c r="G139" i="17"/>
  <c r="H139" i="17" s="1"/>
  <c r="I134" i="17"/>
  <c r="G134" i="17"/>
  <c r="H134" i="17" s="1"/>
  <c r="I133" i="17"/>
  <c r="G133" i="17"/>
  <c r="H133" i="17" s="1"/>
  <c r="I132" i="17"/>
  <c r="G132" i="17"/>
  <c r="H132" i="17" s="1"/>
  <c r="I131" i="17"/>
  <c r="G131" i="17"/>
  <c r="H131" i="17" s="1"/>
  <c r="I130" i="17"/>
  <c r="G130" i="17"/>
  <c r="H130" i="17" s="1"/>
  <c r="I129" i="17"/>
  <c r="G129" i="17"/>
  <c r="H129" i="17" s="1"/>
  <c r="I128" i="17"/>
  <c r="G128" i="17"/>
  <c r="H128" i="17" s="1"/>
  <c r="I127" i="17"/>
  <c r="G127" i="17"/>
  <c r="H127" i="17" s="1"/>
  <c r="I126" i="17"/>
  <c r="G126" i="17"/>
  <c r="H126" i="17" s="1"/>
  <c r="I125" i="17"/>
  <c r="G125" i="17"/>
  <c r="H125" i="17" s="1"/>
  <c r="X108" i="17"/>
  <c r="V108" i="17"/>
  <c r="W108" i="17" s="1"/>
  <c r="X107" i="17"/>
  <c r="V107" i="17"/>
  <c r="W107" i="17" s="1"/>
  <c r="X106" i="17"/>
  <c r="V106" i="17"/>
  <c r="W106" i="17" s="1"/>
  <c r="X105" i="17"/>
  <c r="V105" i="17"/>
  <c r="W105" i="17" s="1"/>
  <c r="X104" i="17"/>
  <c r="V104" i="17"/>
  <c r="W104" i="17" s="1"/>
  <c r="X103" i="17"/>
  <c r="V103" i="17"/>
  <c r="W103" i="17" s="1"/>
  <c r="X102" i="17"/>
  <c r="V102" i="17"/>
  <c r="W102" i="17" s="1"/>
  <c r="X101" i="17"/>
  <c r="V101" i="17"/>
  <c r="W101" i="17" s="1"/>
  <c r="X100" i="17"/>
  <c r="V100" i="17"/>
  <c r="W100" i="17" s="1"/>
  <c r="X99" i="17"/>
  <c r="V99" i="17"/>
  <c r="W99" i="17" s="1"/>
  <c r="V94" i="17"/>
  <c r="W94" i="17" s="1"/>
  <c r="U94" i="17"/>
  <c r="X94" i="17" s="1"/>
  <c r="V93" i="17"/>
  <c r="W93" i="17" s="1"/>
  <c r="U93" i="17"/>
  <c r="X93" i="17" s="1"/>
  <c r="V92" i="17"/>
  <c r="W92" i="17" s="1"/>
  <c r="U92" i="17"/>
  <c r="X92" i="17" s="1"/>
  <c r="V91" i="17"/>
  <c r="W91" i="17" s="1"/>
  <c r="U91" i="17"/>
  <c r="X91" i="17" s="1"/>
  <c r="V90" i="17"/>
  <c r="W90" i="17" s="1"/>
  <c r="U90" i="17"/>
  <c r="X90" i="17" s="1"/>
  <c r="V89" i="17"/>
  <c r="W89" i="17" s="1"/>
  <c r="U89" i="17"/>
  <c r="X89" i="17" s="1"/>
  <c r="V88" i="17"/>
  <c r="W88" i="17" s="1"/>
  <c r="U88" i="17"/>
  <c r="X88" i="17" s="1"/>
  <c r="V87" i="17"/>
  <c r="W87" i="17" s="1"/>
  <c r="U87" i="17"/>
  <c r="X87" i="17" s="1"/>
  <c r="V86" i="17"/>
  <c r="W86" i="17" s="1"/>
  <c r="U86" i="17"/>
  <c r="X86" i="17" s="1"/>
  <c r="V85" i="17"/>
  <c r="W85" i="17" s="1"/>
  <c r="U85" i="17"/>
  <c r="X85" i="17" s="1"/>
  <c r="I108" i="17"/>
  <c r="G108" i="17"/>
  <c r="H108" i="17" s="1"/>
  <c r="I107" i="17"/>
  <c r="G107" i="17"/>
  <c r="H107" i="17" s="1"/>
  <c r="I106" i="17"/>
  <c r="G106" i="17"/>
  <c r="H106" i="17" s="1"/>
  <c r="I105" i="17"/>
  <c r="G105" i="17"/>
  <c r="H105" i="17" s="1"/>
  <c r="I104" i="17"/>
  <c r="G104" i="17"/>
  <c r="H104" i="17" s="1"/>
  <c r="I103" i="17"/>
  <c r="G103" i="17"/>
  <c r="H103" i="17" s="1"/>
  <c r="I102" i="17"/>
  <c r="G102" i="17"/>
  <c r="H102" i="17" s="1"/>
  <c r="I101" i="17"/>
  <c r="G101" i="17"/>
  <c r="H101" i="17" s="1"/>
  <c r="I100" i="17"/>
  <c r="G100" i="17"/>
  <c r="H100" i="17" s="1"/>
  <c r="I99" i="17"/>
  <c r="G99" i="17"/>
  <c r="H99" i="17" s="1"/>
  <c r="I94" i="17"/>
  <c r="G94" i="17"/>
  <c r="H94" i="17" s="1"/>
  <c r="I93" i="17"/>
  <c r="G93" i="17"/>
  <c r="H93" i="17" s="1"/>
  <c r="I92" i="17"/>
  <c r="G92" i="17"/>
  <c r="H92" i="17" s="1"/>
  <c r="I91" i="17"/>
  <c r="G91" i="17"/>
  <c r="H91" i="17" s="1"/>
  <c r="I90" i="17"/>
  <c r="G90" i="17"/>
  <c r="H90" i="17" s="1"/>
  <c r="I89" i="17"/>
  <c r="G89" i="17"/>
  <c r="H89" i="17" s="1"/>
  <c r="I88" i="17"/>
  <c r="G88" i="17"/>
  <c r="H88" i="17" s="1"/>
  <c r="I87" i="17"/>
  <c r="G87" i="17"/>
  <c r="H87" i="17" s="1"/>
  <c r="I86" i="17"/>
  <c r="G86" i="17"/>
  <c r="H86" i="17" s="1"/>
  <c r="I85" i="17"/>
  <c r="G85" i="17"/>
  <c r="H85" i="17" s="1"/>
  <c r="V3" i="17"/>
  <c r="W3" i="17" s="1"/>
  <c r="V4" i="17"/>
  <c r="W4" i="17" s="1"/>
  <c r="V5" i="17"/>
  <c r="W5" i="17" s="1"/>
  <c r="V6" i="17"/>
  <c r="W6" i="17" s="1"/>
  <c r="V7" i="17"/>
  <c r="W7" i="17" s="1"/>
  <c r="V8" i="17"/>
  <c r="W8" i="17" s="1"/>
  <c r="V9" i="17"/>
  <c r="W9" i="17" s="1"/>
  <c r="V10" i="17"/>
  <c r="W10" i="17" s="1"/>
  <c r="V11" i="17"/>
  <c r="W11" i="17" s="1"/>
  <c r="V12" i="17"/>
  <c r="W12" i="17" s="1"/>
  <c r="V17" i="17"/>
  <c r="W17" i="17" s="1"/>
  <c r="V18" i="17"/>
  <c r="W18" i="17" s="1"/>
  <c r="V19" i="17"/>
  <c r="W19" i="17" s="1"/>
  <c r="V20" i="17"/>
  <c r="W20" i="17" s="1"/>
  <c r="V21" i="17"/>
  <c r="W21" i="17" s="1"/>
  <c r="V22" i="17"/>
  <c r="W22" i="17" s="1"/>
  <c r="V23" i="17"/>
  <c r="W23" i="17" s="1"/>
  <c r="V24" i="17"/>
  <c r="W24" i="17" s="1"/>
  <c r="V25" i="17"/>
  <c r="W25" i="17" s="1"/>
  <c r="V26" i="17"/>
  <c r="W26" i="17" s="1"/>
  <c r="U26" i="17"/>
  <c r="X26" i="17" s="1"/>
  <c r="U25" i="17"/>
  <c r="X25" i="17" s="1"/>
  <c r="U24" i="17"/>
  <c r="X24" i="17" s="1"/>
  <c r="U23" i="17"/>
  <c r="X23" i="17" s="1"/>
  <c r="U22" i="17"/>
  <c r="X22" i="17" s="1"/>
  <c r="U21" i="17"/>
  <c r="X21" i="17" s="1"/>
  <c r="U20" i="17"/>
  <c r="X20" i="17" s="1"/>
  <c r="U19" i="17"/>
  <c r="X19" i="17" s="1"/>
  <c r="U18" i="17"/>
  <c r="X18" i="17" s="1"/>
  <c r="U17" i="17"/>
  <c r="X17" i="17" s="1"/>
  <c r="X12" i="17"/>
  <c r="X11" i="17"/>
  <c r="X10" i="17"/>
  <c r="X9" i="17"/>
  <c r="X8" i="17"/>
  <c r="X7" i="17"/>
  <c r="X6" i="17"/>
  <c r="X5" i="17"/>
  <c r="X4" i="17"/>
  <c r="X3" i="17"/>
  <c r="G40" i="17"/>
  <c r="H40" i="17" s="1"/>
  <c r="F40" i="17"/>
  <c r="I40" i="17" s="1"/>
  <c r="G39" i="17"/>
  <c r="H39" i="17" s="1"/>
  <c r="F39" i="17"/>
  <c r="I39" i="17" s="1"/>
  <c r="G38" i="17"/>
  <c r="H38" i="17" s="1"/>
  <c r="F38" i="17"/>
  <c r="I38" i="17" s="1"/>
  <c r="G37" i="17"/>
  <c r="H37" i="17" s="1"/>
  <c r="F37" i="17"/>
  <c r="I37" i="17" s="1"/>
  <c r="G36" i="17"/>
  <c r="H36" i="17" s="1"/>
  <c r="F36" i="17"/>
  <c r="I36" i="17" s="1"/>
  <c r="G35" i="17"/>
  <c r="H35" i="17" s="1"/>
  <c r="F35" i="17"/>
  <c r="I35" i="17" s="1"/>
  <c r="G34" i="17"/>
  <c r="H34" i="17" s="1"/>
  <c r="F34" i="17"/>
  <c r="I34" i="17" s="1"/>
  <c r="G33" i="17"/>
  <c r="H33" i="17" s="1"/>
  <c r="F33" i="17"/>
  <c r="I33" i="17" s="1"/>
  <c r="G32" i="17"/>
  <c r="H32" i="17" s="1"/>
  <c r="F32" i="17"/>
  <c r="I32" i="17" s="1"/>
  <c r="G31" i="17"/>
  <c r="H31" i="17" s="1"/>
  <c r="F31" i="17"/>
  <c r="I31" i="17" s="1"/>
  <c r="I26" i="17"/>
  <c r="G26" i="17"/>
  <c r="H26" i="17" s="1"/>
  <c r="I25" i="17"/>
  <c r="G25" i="17"/>
  <c r="H25" i="17" s="1"/>
  <c r="I24" i="17"/>
  <c r="G24" i="17"/>
  <c r="H24" i="17" s="1"/>
  <c r="I23" i="17"/>
  <c r="G23" i="17"/>
  <c r="H23" i="17" s="1"/>
  <c r="I22" i="17"/>
  <c r="G22" i="17"/>
  <c r="H22" i="17" s="1"/>
  <c r="I21" i="17"/>
  <c r="G21" i="17"/>
  <c r="H21" i="17" s="1"/>
  <c r="I20" i="17"/>
  <c r="G20" i="17"/>
  <c r="H20" i="17" s="1"/>
  <c r="I19" i="17"/>
  <c r="G19" i="17"/>
  <c r="H19" i="17" s="1"/>
  <c r="I18" i="17"/>
  <c r="G18" i="17"/>
  <c r="H18" i="17" s="1"/>
  <c r="I17" i="17"/>
  <c r="G17" i="17"/>
  <c r="H17" i="17" s="1"/>
  <c r="I12" i="17"/>
  <c r="G12" i="17"/>
  <c r="H12" i="17" s="1"/>
  <c r="I11" i="17"/>
  <c r="G11" i="17"/>
  <c r="H11" i="17" s="1"/>
  <c r="I10" i="17"/>
  <c r="G10" i="17"/>
  <c r="H10" i="17" s="1"/>
  <c r="I9" i="17"/>
  <c r="G9" i="17"/>
  <c r="H9" i="17" s="1"/>
  <c r="I8" i="17"/>
  <c r="G8" i="17"/>
  <c r="H8" i="17" s="1"/>
  <c r="I7" i="17"/>
  <c r="G7" i="17"/>
  <c r="H7" i="17" s="1"/>
  <c r="I6" i="17"/>
  <c r="G6" i="17"/>
  <c r="H6" i="17" s="1"/>
  <c r="I5" i="17"/>
  <c r="G5" i="17"/>
  <c r="H5" i="17" s="1"/>
  <c r="I4" i="17"/>
  <c r="G4" i="17"/>
  <c r="H4" i="17" s="1"/>
  <c r="I3" i="17"/>
  <c r="G3" i="17"/>
  <c r="H3" i="17" s="1"/>
  <c r="G2" i="13"/>
  <c r="H2" i="13" s="1"/>
  <c r="G3" i="13"/>
  <c r="H3" i="13" s="1"/>
  <c r="G4" i="13"/>
  <c r="H4" i="13" s="1"/>
  <c r="G5" i="13"/>
  <c r="H5" i="13" s="1"/>
  <c r="G6" i="13"/>
  <c r="H6" i="13" s="1"/>
  <c r="G7" i="13"/>
  <c r="H7" i="13" s="1"/>
  <c r="G8" i="13"/>
  <c r="H8" i="13" s="1"/>
  <c r="G9" i="13"/>
  <c r="H9" i="13" s="1"/>
  <c r="G10" i="13"/>
  <c r="H10" i="13" s="1"/>
  <c r="G11" i="13"/>
  <c r="H11" i="13" s="1"/>
  <c r="G12" i="13"/>
  <c r="H12" i="13" s="1"/>
  <c r="G13" i="13"/>
  <c r="H13" i="13" s="1"/>
  <c r="G14" i="13"/>
  <c r="H14" i="13" s="1"/>
  <c r="G15" i="13"/>
  <c r="H15" i="13" s="1"/>
  <c r="G16" i="13"/>
  <c r="H16" i="13" s="1"/>
  <c r="G17" i="13"/>
  <c r="H17" i="13" s="1"/>
  <c r="G18" i="13"/>
  <c r="H18" i="13" s="1"/>
  <c r="G19" i="13"/>
  <c r="H19" i="13" s="1"/>
  <c r="G20" i="13"/>
  <c r="H20" i="13" s="1"/>
  <c r="G21" i="13"/>
  <c r="H21" i="13" s="1"/>
  <c r="G22" i="13"/>
  <c r="H22" i="13" s="1"/>
  <c r="G23" i="13"/>
  <c r="H23" i="13" s="1"/>
  <c r="G24" i="13"/>
  <c r="H24" i="13" s="1"/>
  <c r="G25" i="13"/>
  <c r="H25" i="13" s="1"/>
  <c r="G26" i="13"/>
  <c r="H26" i="13" s="1"/>
  <c r="G27" i="13"/>
  <c r="H27" i="13" s="1"/>
  <c r="G28" i="13"/>
  <c r="H28" i="13" s="1"/>
  <c r="G29" i="13"/>
  <c r="H29" i="13" s="1"/>
  <c r="G30" i="13"/>
  <c r="H30" i="13" s="1"/>
  <c r="G31" i="13"/>
  <c r="H31" i="13" s="1"/>
  <c r="G32" i="13"/>
  <c r="H32" i="13" s="1"/>
  <c r="G33" i="13"/>
  <c r="H33" i="13" s="1"/>
  <c r="G34" i="13"/>
  <c r="H34" i="13" s="1"/>
  <c r="G35" i="13"/>
  <c r="H35" i="13" s="1"/>
  <c r="G36" i="13"/>
  <c r="H36" i="13" s="1"/>
  <c r="G37" i="13"/>
  <c r="H37" i="13" s="1"/>
  <c r="G38" i="13"/>
  <c r="H38" i="13" s="1"/>
  <c r="G39" i="13"/>
  <c r="H39" i="13" s="1"/>
  <c r="G40" i="13"/>
  <c r="H40" i="13" s="1"/>
  <c r="G41" i="13"/>
  <c r="H41" i="13" s="1"/>
  <c r="G42" i="13"/>
  <c r="H42" i="13" s="1"/>
  <c r="G43" i="13"/>
  <c r="H43" i="13" s="1"/>
  <c r="G44" i="13"/>
  <c r="H44" i="13" s="1"/>
  <c r="G45" i="13"/>
  <c r="H45" i="13" s="1"/>
  <c r="G46" i="13"/>
  <c r="H46" i="13" s="1"/>
  <c r="G47" i="13"/>
  <c r="H47" i="13" s="1"/>
  <c r="G48" i="13"/>
  <c r="H48" i="13" s="1"/>
  <c r="G49" i="13"/>
  <c r="H49" i="13" s="1"/>
  <c r="G50" i="13"/>
  <c r="H50" i="13" s="1"/>
  <c r="G51" i="13"/>
  <c r="H51" i="13" s="1"/>
  <c r="G52" i="13"/>
  <c r="H52" i="13" s="1"/>
  <c r="G53" i="13"/>
  <c r="H53" i="13" s="1"/>
  <c r="G54" i="13"/>
  <c r="H54" i="13" s="1"/>
  <c r="G55" i="13"/>
  <c r="H55" i="13" s="1"/>
  <c r="G56" i="13"/>
  <c r="H56" i="13" s="1"/>
  <c r="G57" i="13"/>
  <c r="H57" i="13" s="1"/>
  <c r="G58" i="13"/>
  <c r="H58" i="13" s="1"/>
  <c r="G59" i="13"/>
  <c r="H59" i="13" s="1"/>
  <c r="G60" i="13"/>
  <c r="H60" i="13" s="1"/>
  <c r="G61" i="13"/>
  <c r="H61" i="13" s="1"/>
  <c r="G62" i="13"/>
  <c r="H62" i="13" s="1"/>
  <c r="G63" i="13"/>
  <c r="H63" i="13" s="1"/>
  <c r="G64" i="13"/>
  <c r="H64" i="13" s="1"/>
  <c r="G65" i="13"/>
  <c r="H65" i="13" s="1"/>
  <c r="G66" i="13"/>
  <c r="H66" i="13" s="1"/>
  <c r="G67" i="13"/>
  <c r="H67" i="13" s="1"/>
  <c r="G68" i="13"/>
  <c r="H68" i="13" s="1"/>
  <c r="G69" i="13"/>
  <c r="H69" i="13" s="1"/>
  <c r="G70" i="13"/>
  <c r="H70" i="13" s="1"/>
  <c r="G71" i="13"/>
  <c r="H71" i="13" s="1"/>
  <c r="G72" i="13"/>
  <c r="H72" i="13" s="1"/>
  <c r="G73" i="13"/>
  <c r="H73" i="13" s="1"/>
  <c r="G74" i="13"/>
  <c r="H74" i="13" s="1"/>
  <c r="G75" i="13"/>
  <c r="H75" i="13" s="1"/>
  <c r="G76" i="13"/>
  <c r="H76" i="13" s="1"/>
  <c r="G77" i="13"/>
  <c r="H77" i="13" s="1"/>
  <c r="G78" i="13"/>
  <c r="H78" i="13" s="1"/>
  <c r="G79" i="13"/>
  <c r="H79" i="13" s="1"/>
  <c r="G80" i="13"/>
  <c r="H80" i="13" s="1"/>
  <c r="G81" i="13"/>
  <c r="H81" i="13" s="1"/>
  <c r="G82" i="13"/>
  <c r="H82" i="13" s="1"/>
  <c r="G83" i="13"/>
  <c r="H83" i="13" s="1"/>
  <c r="G84" i="13"/>
  <c r="H84" i="13" s="1"/>
  <c r="G85" i="13"/>
  <c r="H85" i="13" s="1"/>
  <c r="G86" i="13"/>
  <c r="H86" i="13" s="1"/>
  <c r="G87" i="13"/>
  <c r="H87" i="13" s="1"/>
  <c r="G88" i="13"/>
  <c r="H88" i="13" s="1"/>
  <c r="G2" i="1"/>
  <c r="H2" i="1" s="1"/>
  <c r="G3" i="1"/>
  <c r="H3" i="1" s="1"/>
  <c r="G4" i="1"/>
  <c r="H4" i="1" s="1"/>
  <c r="G5" i="1"/>
  <c r="H5" i="1" s="1"/>
  <c r="G6" i="1"/>
  <c r="H6" i="1" s="1"/>
  <c r="G7" i="1"/>
  <c r="H7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H41" i="1" s="1"/>
  <c r="G42" i="1"/>
  <c r="H42" i="1" s="1"/>
  <c r="G43" i="1"/>
  <c r="H43" i="1" s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G52" i="1"/>
  <c r="H52" i="1" s="1"/>
  <c r="G53" i="1"/>
  <c r="H53" i="1" s="1"/>
  <c r="G54" i="1"/>
  <c r="H54" i="1" s="1"/>
  <c r="G55" i="1"/>
  <c r="H55" i="1" s="1"/>
  <c r="G56" i="1"/>
  <c r="H56" i="1" s="1"/>
  <c r="G57" i="1"/>
  <c r="H57" i="1" s="1"/>
  <c r="G58" i="1"/>
  <c r="H58" i="1" s="1"/>
  <c r="G59" i="1"/>
  <c r="H59" i="1" s="1"/>
  <c r="G60" i="1"/>
  <c r="H60" i="1" s="1"/>
  <c r="G61" i="1"/>
  <c r="H61" i="1" s="1"/>
  <c r="G62" i="1"/>
  <c r="H62" i="1" s="1"/>
  <c r="G63" i="1"/>
  <c r="H63" i="1" s="1"/>
  <c r="G64" i="1"/>
  <c r="H64" i="1" s="1"/>
  <c r="G65" i="1"/>
  <c r="H65" i="1" s="1"/>
  <c r="G66" i="1"/>
  <c r="H66" i="1" s="1"/>
  <c r="G67" i="1"/>
  <c r="H67" i="1" s="1"/>
  <c r="G68" i="1"/>
  <c r="H68" i="1" s="1"/>
  <c r="G69" i="1"/>
  <c r="H69" i="1" s="1"/>
  <c r="G70" i="1"/>
  <c r="H70" i="1" s="1"/>
  <c r="G71" i="1"/>
  <c r="H71" i="1" s="1"/>
  <c r="G72" i="1"/>
  <c r="H72" i="1" s="1"/>
  <c r="G73" i="1"/>
  <c r="H73" i="1" s="1"/>
  <c r="G74" i="1"/>
  <c r="H74" i="1" s="1"/>
  <c r="G75" i="1"/>
  <c r="H75" i="1" s="1"/>
  <c r="G76" i="1"/>
  <c r="H76" i="1" s="1"/>
  <c r="G77" i="1"/>
  <c r="H77" i="1" s="1"/>
  <c r="G78" i="1"/>
  <c r="H78" i="1" s="1"/>
  <c r="G79" i="1"/>
  <c r="H79" i="1" s="1"/>
  <c r="G80" i="1"/>
  <c r="H80" i="1" s="1"/>
  <c r="G81" i="1"/>
  <c r="H81" i="1" s="1"/>
  <c r="G82" i="1"/>
  <c r="H82" i="1" s="1"/>
  <c r="G83" i="1"/>
  <c r="H83" i="1" s="1"/>
  <c r="G84" i="1"/>
  <c r="H84" i="1" s="1"/>
  <c r="G85" i="1"/>
  <c r="H85" i="1" s="1"/>
  <c r="G86" i="1"/>
  <c r="H86" i="1" s="1"/>
  <c r="G87" i="1"/>
  <c r="H87" i="1" s="1"/>
  <c r="G88" i="1"/>
  <c r="H88" i="1" s="1"/>
  <c r="G2" i="3"/>
  <c r="H2" i="3" s="1"/>
  <c r="G3" i="3"/>
  <c r="H3" i="3" s="1"/>
  <c r="G4" i="3"/>
  <c r="H4" i="3" s="1"/>
  <c r="G5" i="3"/>
  <c r="H5" i="3" s="1"/>
  <c r="G6" i="3"/>
  <c r="H6" i="3" s="1"/>
  <c r="G7" i="3"/>
  <c r="H7" i="3" s="1"/>
  <c r="G8" i="3"/>
  <c r="H8" i="3" s="1"/>
  <c r="G9" i="3"/>
  <c r="H9" i="3" s="1"/>
  <c r="G10" i="3"/>
  <c r="H10" i="3" s="1"/>
  <c r="G11" i="3"/>
  <c r="H11" i="3" s="1"/>
  <c r="G12" i="3"/>
  <c r="H12" i="3" s="1"/>
  <c r="G13" i="3"/>
  <c r="H13" i="3" s="1"/>
  <c r="G14" i="3"/>
  <c r="H14" i="3" s="1"/>
  <c r="G15" i="3"/>
  <c r="H15" i="3" s="1"/>
  <c r="G16" i="3"/>
  <c r="H16" i="3" s="1"/>
  <c r="G17" i="3"/>
  <c r="H17" i="3" s="1"/>
  <c r="G18" i="3"/>
  <c r="H18" i="3" s="1"/>
  <c r="G19" i="3"/>
  <c r="H19" i="3" s="1"/>
  <c r="G20" i="3"/>
  <c r="H20" i="3" s="1"/>
  <c r="G21" i="3"/>
  <c r="H21" i="3" s="1"/>
  <c r="G22" i="3"/>
  <c r="H22" i="3" s="1"/>
  <c r="G23" i="3"/>
  <c r="H23" i="3" s="1"/>
  <c r="G24" i="3"/>
  <c r="H24" i="3" s="1"/>
  <c r="G25" i="3"/>
  <c r="H25" i="3" s="1"/>
  <c r="G26" i="3"/>
  <c r="H26" i="3" s="1"/>
  <c r="G27" i="3"/>
  <c r="H27" i="3" s="1"/>
  <c r="G28" i="3"/>
  <c r="H28" i="3" s="1"/>
  <c r="G29" i="3"/>
  <c r="H29" i="3" s="1"/>
  <c r="G30" i="3"/>
  <c r="H30" i="3" s="1"/>
  <c r="G31" i="3"/>
  <c r="H31" i="3" s="1"/>
  <c r="G32" i="3"/>
  <c r="H32" i="3" s="1"/>
  <c r="G33" i="3"/>
  <c r="H33" i="3" s="1"/>
  <c r="G34" i="3"/>
  <c r="H34" i="3" s="1"/>
  <c r="G35" i="3"/>
  <c r="H35" i="3" s="1"/>
  <c r="G36" i="3"/>
  <c r="H36" i="3" s="1"/>
  <c r="G37" i="3"/>
  <c r="H37" i="3" s="1"/>
  <c r="G38" i="3"/>
  <c r="H38" i="3" s="1"/>
  <c r="G39" i="3"/>
  <c r="H39" i="3" s="1"/>
  <c r="G40" i="3"/>
  <c r="H40" i="3" s="1"/>
  <c r="G41" i="3"/>
  <c r="H41" i="3" s="1"/>
  <c r="G42" i="3"/>
  <c r="H42" i="3" s="1"/>
  <c r="G43" i="3"/>
  <c r="H43" i="3" s="1"/>
  <c r="G44" i="3"/>
  <c r="H44" i="3" s="1"/>
  <c r="G45" i="3"/>
  <c r="H45" i="3" s="1"/>
  <c r="G46" i="3"/>
  <c r="H46" i="3" s="1"/>
  <c r="G47" i="3"/>
  <c r="H47" i="3" s="1"/>
  <c r="G48" i="3"/>
  <c r="H48" i="3" s="1"/>
  <c r="G49" i="3"/>
  <c r="H49" i="3" s="1"/>
  <c r="G50" i="3"/>
  <c r="H50" i="3" s="1"/>
  <c r="G51" i="3"/>
  <c r="H51" i="3" s="1"/>
  <c r="G52" i="3"/>
  <c r="H52" i="3" s="1"/>
  <c r="G53" i="3"/>
  <c r="H53" i="3" s="1"/>
  <c r="G54" i="3"/>
  <c r="H54" i="3" s="1"/>
  <c r="G55" i="3"/>
  <c r="H55" i="3" s="1"/>
  <c r="G56" i="3"/>
  <c r="H56" i="3" s="1"/>
  <c r="G57" i="3"/>
  <c r="H57" i="3" s="1"/>
  <c r="G58" i="3"/>
  <c r="H58" i="3" s="1"/>
  <c r="G59" i="3"/>
  <c r="H59" i="3" s="1"/>
  <c r="G60" i="3"/>
  <c r="H60" i="3" s="1"/>
  <c r="G61" i="3"/>
  <c r="H61" i="3" s="1"/>
  <c r="G62" i="3"/>
  <c r="H62" i="3" s="1"/>
  <c r="G63" i="3"/>
  <c r="H63" i="3" s="1"/>
  <c r="G64" i="3"/>
  <c r="H64" i="3" s="1"/>
  <c r="G65" i="3"/>
  <c r="H65" i="3" s="1"/>
  <c r="G66" i="3"/>
  <c r="H66" i="3" s="1"/>
  <c r="G67" i="3"/>
  <c r="H67" i="3" s="1"/>
  <c r="G68" i="3"/>
  <c r="H68" i="3" s="1"/>
  <c r="G69" i="3"/>
  <c r="H69" i="3" s="1"/>
  <c r="G70" i="3"/>
  <c r="H70" i="3" s="1"/>
  <c r="G71" i="3"/>
  <c r="H71" i="3" s="1"/>
  <c r="G72" i="3"/>
  <c r="H72" i="3" s="1"/>
  <c r="G73" i="3"/>
  <c r="H73" i="3" s="1"/>
  <c r="G74" i="3"/>
  <c r="H74" i="3" s="1"/>
  <c r="G75" i="3"/>
  <c r="H75" i="3" s="1"/>
  <c r="G76" i="3"/>
  <c r="H76" i="3" s="1"/>
  <c r="G77" i="3"/>
  <c r="H77" i="3" s="1"/>
  <c r="G78" i="3"/>
  <c r="H78" i="3" s="1"/>
  <c r="G79" i="3"/>
  <c r="H79" i="3" s="1"/>
  <c r="G80" i="3"/>
  <c r="H80" i="3" s="1"/>
  <c r="G81" i="3"/>
  <c r="H81" i="3" s="1"/>
  <c r="G82" i="3"/>
  <c r="H82" i="3" s="1"/>
  <c r="G83" i="3"/>
  <c r="H83" i="3" s="1"/>
  <c r="G84" i="3"/>
  <c r="H84" i="3" s="1"/>
  <c r="G85" i="3"/>
  <c r="H85" i="3" s="1"/>
  <c r="G86" i="3"/>
  <c r="H86" i="3" s="1"/>
  <c r="G87" i="3"/>
  <c r="H87" i="3" s="1"/>
  <c r="G88" i="3"/>
  <c r="H88" i="3" s="1"/>
  <c r="G2" i="4"/>
  <c r="H2" i="4" s="1"/>
  <c r="G3" i="4"/>
  <c r="H3" i="4" s="1"/>
  <c r="G4" i="4"/>
  <c r="H4" i="4" s="1"/>
  <c r="G5" i="4"/>
  <c r="H5" i="4" s="1"/>
  <c r="G6" i="4"/>
  <c r="H6" i="4" s="1"/>
  <c r="G7" i="4"/>
  <c r="H7" i="4" s="1"/>
  <c r="G8" i="4"/>
  <c r="H8" i="4" s="1"/>
  <c r="G9" i="4"/>
  <c r="H9" i="4" s="1"/>
  <c r="G10" i="4"/>
  <c r="H10" i="4" s="1"/>
  <c r="G11" i="4"/>
  <c r="H11" i="4" s="1"/>
  <c r="G12" i="4"/>
  <c r="H12" i="4" s="1"/>
  <c r="G13" i="4"/>
  <c r="H13" i="4" s="1"/>
  <c r="G14" i="4"/>
  <c r="H14" i="4" s="1"/>
  <c r="G15" i="4"/>
  <c r="H15" i="4" s="1"/>
  <c r="G16" i="4"/>
  <c r="H16" i="4" s="1"/>
  <c r="G17" i="4"/>
  <c r="H17" i="4" s="1"/>
  <c r="G18" i="4"/>
  <c r="H18" i="4" s="1"/>
  <c r="G19" i="4"/>
  <c r="H19" i="4" s="1"/>
  <c r="G20" i="4"/>
  <c r="H20" i="4" s="1"/>
  <c r="G21" i="4"/>
  <c r="H21" i="4" s="1"/>
  <c r="G22" i="4"/>
  <c r="H22" i="4" s="1"/>
  <c r="G23" i="4"/>
  <c r="H23" i="4" s="1"/>
  <c r="G24" i="4"/>
  <c r="H24" i="4" s="1"/>
  <c r="G25" i="4"/>
  <c r="H25" i="4" s="1"/>
  <c r="G26" i="4"/>
  <c r="H26" i="4" s="1"/>
  <c r="G27" i="4"/>
  <c r="H27" i="4" s="1"/>
  <c r="G28" i="4"/>
  <c r="H28" i="4" s="1"/>
  <c r="G29" i="4"/>
  <c r="H29" i="4" s="1"/>
  <c r="G30" i="4"/>
  <c r="H30" i="4" s="1"/>
  <c r="G31" i="4"/>
  <c r="H31" i="4" s="1"/>
  <c r="G32" i="4"/>
  <c r="H32" i="4" s="1"/>
  <c r="G33" i="4"/>
  <c r="H33" i="4" s="1"/>
  <c r="G34" i="4"/>
  <c r="H34" i="4" s="1"/>
  <c r="G35" i="4"/>
  <c r="H35" i="4" s="1"/>
  <c r="G36" i="4"/>
  <c r="H36" i="4" s="1"/>
  <c r="G37" i="4"/>
  <c r="H37" i="4" s="1"/>
  <c r="G38" i="4"/>
  <c r="H38" i="4" s="1"/>
  <c r="G39" i="4"/>
  <c r="H39" i="4" s="1"/>
  <c r="G40" i="4"/>
  <c r="H40" i="4" s="1"/>
  <c r="G41" i="4"/>
  <c r="H41" i="4" s="1"/>
  <c r="G42" i="4"/>
  <c r="H42" i="4" s="1"/>
  <c r="G43" i="4"/>
  <c r="H43" i="4" s="1"/>
  <c r="G44" i="4"/>
  <c r="H44" i="4" s="1"/>
  <c r="G45" i="4"/>
  <c r="H45" i="4" s="1"/>
  <c r="G46" i="4"/>
  <c r="H46" i="4" s="1"/>
  <c r="G47" i="4"/>
  <c r="H47" i="4" s="1"/>
  <c r="G48" i="4"/>
  <c r="H48" i="4" s="1"/>
  <c r="G49" i="4"/>
  <c r="H49" i="4" s="1"/>
  <c r="G50" i="4"/>
  <c r="H50" i="4" s="1"/>
  <c r="G51" i="4"/>
  <c r="H51" i="4" s="1"/>
  <c r="G52" i="4"/>
  <c r="H52" i="4" s="1"/>
  <c r="G53" i="4"/>
  <c r="H53" i="4" s="1"/>
  <c r="G54" i="4"/>
  <c r="H54" i="4" s="1"/>
  <c r="G55" i="4"/>
  <c r="H55" i="4" s="1"/>
  <c r="G56" i="4"/>
  <c r="H56" i="4" s="1"/>
  <c r="G57" i="4"/>
  <c r="H57" i="4" s="1"/>
  <c r="G58" i="4"/>
  <c r="H58" i="4" s="1"/>
  <c r="G59" i="4"/>
  <c r="H59" i="4" s="1"/>
  <c r="G60" i="4"/>
  <c r="H60" i="4" s="1"/>
  <c r="G61" i="4"/>
  <c r="H61" i="4" s="1"/>
  <c r="G62" i="4"/>
  <c r="H62" i="4" s="1"/>
  <c r="G63" i="4"/>
  <c r="H63" i="4" s="1"/>
  <c r="G64" i="4"/>
  <c r="H64" i="4" s="1"/>
  <c r="G65" i="4"/>
  <c r="H65" i="4" s="1"/>
  <c r="G66" i="4"/>
  <c r="H66" i="4" s="1"/>
  <c r="G67" i="4"/>
  <c r="H67" i="4" s="1"/>
  <c r="G68" i="4"/>
  <c r="H68" i="4" s="1"/>
  <c r="G69" i="4"/>
  <c r="H69" i="4" s="1"/>
  <c r="G70" i="4"/>
  <c r="H70" i="4" s="1"/>
  <c r="G71" i="4"/>
  <c r="H71" i="4" s="1"/>
  <c r="G72" i="4"/>
  <c r="H72" i="4" s="1"/>
  <c r="G73" i="4"/>
  <c r="H73" i="4" s="1"/>
  <c r="G74" i="4"/>
  <c r="H74" i="4" s="1"/>
  <c r="G75" i="4"/>
  <c r="H75" i="4" s="1"/>
  <c r="G76" i="4"/>
  <c r="H76" i="4" s="1"/>
  <c r="G77" i="4"/>
  <c r="H77" i="4" s="1"/>
  <c r="G78" i="4"/>
  <c r="H78" i="4" s="1"/>
  <c r="G79" i="4"/>
  <c r="H79" i="4" s="1"/>
  <c r="G80" i="4"/>
  <c r="H80" i="4" s="1"/>
  <c r="G81" i="4"/>
  <c r="H81" i="4" s="1"/>
  <c r="G82" i="4"/>
  <c r="H82" i="4" s="1"/>
  <c r="G83" i="4"/>
  <c r="H83" i="4" s="1"/>
  <c r="G84" i="4"/>
  <c r="H84" i="4" s="1"/>
  <c r="G85" i="4"/>
  <c r="H85" i="4" s="1"/>
  <c r="G86" i="4"/>
  <c r="H86" i="4" s="1"/>
  <c r="G87" i="4"/>
  <c r="H87" i="4" s="1"/>
  <c r="G88" i="4"/>
  <c r="H88" i="4" s="1"/>
  <c r="G88" i="5"/>
  <c r="H88" i="5" s="1"/>
  <c r="G87" i="5"/>
  <c r="H87" i="5" s="1"/>
  <c r="G86" i="5"/>
  <c r="H86" i="5" s="1"/>
  <c r="G85" i="5"/>
  <c r="H85" i="5" s="1"/>
  <c r="G84" i="5"/>
  <c r="H84" i="5" s="1"/>
  <c r="G83" i="5"/>
  <c r="H83" i="5" s="1"/>
  <c r="G82" i="5"/>
  <c r="H82" i="5" s="1"/>
  <c r="G81" i="5"/>
  <c r="H81" i="5" s="1"/>
  <c r="G80" i="5"/>
  <c r="H80" i="5" s="1"/>
  <c r="G79" i="5"/>
  <c r="H79" i="5" s="1"/>
  <c r="G78" i="5"/>
  <c r="H78" i="5" s="1"/>
  <c r="G77" i="5"/>
  <c r="H77" i="5" s="1"/>
  <c r="G76" i="5"/>
  <c r="H76" i="5" s="1"/>
  <c r="G75" i="5"/>
  <c r="H75" i="5" s="1"/>
  <c r="G74" i="5"/>
  <c r="H74" i="5" s="1"/>
  <c r="G73" i="5"/>
  <c r="H73" i="5" s="1"/>
  <c r="G72" i="5"/>
  <c r="H72" i="5" s="1"/>
  <c r="G71" i="5"/>
  <c r="H71" i="5" s="1"/>
  <c r="G70" i="5"/>
  <c r="H70" i="5" s="1"/>
  <c r="G69" i="5"/>
  <c r="H69" i="5" s="1"/>
  <c r="G68" i="5"/>
  <c r="H68" i="5" s="1"/>
  <c r="G67" i="5"/>
  <c r="H67" i="5" s="1"/>
  <c r="G66" i="5"/>
  <c r="H66" i="5" s="1"/>
  <c r="G65" i="5"/>
  <c r="H65" i="5" s="1"/>
  <c r="G64" i="5"/>
  <c r="H64" i="5" s="1"/>
  <c r="G63" i="5"/>
  <c r="H63" i="5" s="1"/>
  <c r="G62" i="5"/>
  <c r="H62" i="5" s="1"/>
  <c r="G61" i="5"/>
  <c r="H61" i="5" s="1"/>
  <c r="G60" i="5"/>
  <c r="H60" i="5" s="1"/>
  <c r="G59" i="5"/>
  <c r="H59" i="5" s="1"/>
  <c r="G58" i="5"/>
  <c r="H58" i="5" s="1"/>
  <c r="G57" i="5"/>
  <c r="H57" i="5" s="1"/>
  <c r="G56" i="5"/>
  <c r="H56" i="5" s="1"/>
  <c r="G55" i="5"/>
  <c r="H55" i="5" s="1"/>
  <c r="G54" i="5"/>
  <c r="H54" i="5" s="1"/>
  <c r="G53" i="5"/>
  <c r="H53" i="5" s="1"/>
  <c r="G52" i="5"/>
  <c r="H52" i="5" s="1"/>
  <c r="G51" i="5"/>
  <c r="H51" i="5" s="1"/>
  <c r="G50" i="5"/>
  <c r="H50" i="5" s="1"/>
  <c r="G49" i="5"/>
  <c r="H49" i="5" s="1"/>
  <c r="G48" i="5"/>
  <c r="H48" i="5" s="1"/>
  <c r="G47" i="5"/>
  <c r="H47" i="5" s="1"/>
  <c r="G46" i="5"/>
  <c r="H46" i="5" s="1"/>
  <c r="G45" i="5"/>
  <c r="H45" i="5" s="1"/>
  <c r="G44" i="5"/>
  <c r="H44" i="5" s="1"/>
  <c r="G43" i="5"/>
  <c r="H43" i="5" s="1"/>
  <c r="G42" i="5"/>
  <c r="H42" i="5" s="1"/>
  <c r="G41" i="5"/>
  <c r="H41" i="5" s="1"/>
  <c r="G40" i="5"/>
  <c r="H40" i="5" s="1"/>
  <c r="G39" i="5"/>
  <c r="H39" i="5" s="1"/>
  <c r="G38" i="5"/>
  <c r="H38" i="5" s="1"/>
  <c r="G37" i="5"/>
  <c r="H37" i="5" s="1"/>
  <c r="G36" i="5"/>
  <c r="H36" i="5" s="1"/>
  <c r="G35" i="5"/>
  <c r="H35" i="5" s="1"/>
  <c r="G34" i="5"/>
  <c r="H34" i="5" s="1"/>
  <c r="G33" i="5"/>
  <c r="H33" i="5" s="1"/>
  <c r="G32" i="5"/>
  <c r="H32" i="5" s="1"/>
  <c r="G31" i="5"/>
  <c r="H31" i="5" s="1"/>
  <c r="G30" i="5"/>
  <c r="H30" i="5" s="1"/>
  <c r="G29" i="5"/>
  <c r="H29" i="5" s="1"/>
  <c r="G28" i="5"/>
  <c r="H28" i="5" s="1"/>
  <c r="G27" i="5"/>
  <c r="H27" i="5" s="1"/>
  <c r="G26" i="5"/>
  <c r="H26" i="5" s="1"/>
  <c r="G25" i="5"/>
  <c r="H25" i="5" s="1"/>
  <c r="G24" i="5"/>
  <c r="H24" i="5" s="1"/>
  <c r="G23" i="5"/>
  <c r="H23" i="5" s="1"/>
  <c r="G22" i="5"/>
  <c r="H22" i="5" s="1"/>
  <c r="G21" i="5"/>
  <c r="H21" i="5" s="1"/>
  <c r="G20" i="5"/>
  <c r="H20" i="5" s="1"/>
  <c r="G19" i="5"/>
  <c r="H19" i="5" s="1"/>
  <c r="G18" i="5"/>
  <c r="H18" i="5" s="1"/>
  <c r="G17" i="5"/>
  <c r="H17" i="5" s="1"/>
  <c r="G16" i="5"/>
  <c r="H16" i="5" s="1"/>
  <c r="G15" i="5"/>
  <c r="H15" i="5" s="1"/>
  <c r="G14" i="5"/>
  <c r="H14" i="5" s="1"/>
  <c r="G13" i="5"/>
  <c r="H13" i="5" s="1"/>
  <c r="G12" i="5"/>
  <c r="H12" i="5" s="1"/>
  <c r="G11" i="5"/>
  <c r="H11" i="5" s="1"/>
  <c r="G10" i="5"/>
  <c r="H10" i="5" s="1"/>
  <c r="G9" i="5"/>
  <c r="H9" i="5" s="1"/>
  <c r="G8" i="5"/>
  <c r="H8" i="5" s="1"/>
  <c r="G7" i="5"/>
  <c r="H7" i="5" s="1"/>
  <c r="G6" i="5"/>
  <c r="H6" i="5" s="1"/>
  <c r="G5" i="5"/>
  <c r="H5" i="5" s="1"/>
  <c r="G4" i="5"/>
  <c r="H4" i="5" s="1"/>
  <c r="G3" i="5"/>
  <c r="H3" i="5" s="1"/>
  <c r="G2" i="5"/>
  <c r="H2" i="5" s="1"/>
  <c r="B89" i="1" l="1"/>
  <c r="C89" i="13"/>
  <c r="C89" i="1"/>
  <c r="I2" i="5"/>
  <c r="G15" i="14"/>
  <c r="G23" i="14"/>
  <c r="G67" i="14"/>
  <c r="G71" i="14"/>
  <c r="G75" i="14"/>
  <c r="F88" i="14"/>
  <c r="G88" i="14" s="1"/>
  <c r="F87" i="14"/>
  <c r="G87" i="14" s="1"/>
  <c r="F86" i="14"/>
  <c r="G86" i="14" s="1"/>
  <c r="F85" i="14"/>
  <c r="G85" i="14" s="1"/>
  <c r="F84" i="14"/>
  <c r="G84" i="14" s="1"/>
  <c r="F83" i="14"/>
  <c r="G83" i="14" s="1"/>
  <c r="F82" i="14"/>
  <c r="G82" i="14" s="1"/>
  <c r="F81" i="14"/>
  <c r="G81" i="14" s="1"/>
  <c r="F80" i="14"/>
  <c r="G80" i="14" s="1"/>
  <c r="F79" i="14"/>
  <c r="G79" i="14" s="1"/>
  <c r="F78" i="14"/>
  <c r="G78" i="14" s="1"/>
  <c r="F77" i="14"/>
  <c r="G77" i="14" s="1"/>
  <c r="F76" i="14"/>
  <c r="G76" i="14" s="1"/>
  <c r="F75" i="14"/>
  <c r="F74" i="14"/>
  <c r="G74" i="14" s="1"/>
  <c r="F73" i="14"/>
  <c r="G73" i="14" s="1"/>
  <c r="F72" i="14"/>
  <c r="G72" i="14" s="1"/>
  <c r="F71" i="14"/>
  <c r="F70" i="14"/>
  <c r="G70" i="14" s="1"/>
  <c r="F69" i="14"/>
  <c r="G69" i="14" s="1"/>
  <c r="F68" i="14"/>
  <c r="G68" i="14" s="1"/>
  <c r="F67" i="14"/>
  <c r="F66" i="14"/>
  <c r="G66" i="14" s="1"/>
  <c r="F65" i="14"/>
  <c r="G65" i="14" s="1"/>
  <c r="F64" i="14"/>
  <c r="G64" i="14" s="1"/>
  <c r="F63" i="14"/>
  <c r="G63" i="14" s="1"/>
  <c r="F62" i="14"/>
  <c r="G62" i="14" s="1"/>
  <c r="F61" i="14"/>
  <c r="G61" i="14" s="1"/>
  <c r="F60" i="14"/>
  <c r="G60" i="14" s="1"/>
  <c r="F59" i="14"/>
  <c r="G59" i="14" s="1"/>
  <c r="F58" i="14"/>
  <c r="G58" i="14" s="1"/>
  <c r="F57" i="14"/>
  <c r="G57" i="14" s="1"/>
  <c r="F56" i="14"/>
  <c r="G56" i="14" s="1"/>
  <c r="F55" i="14"/>
  <c r="G55" i="14" s="1"/>
  <c r="F54" i="14"/>
  <c r="G54" i="14" s="1"/>
  <c r="F53" i="14"/>
  <c r="G53" i="14" s="1"/>
  <c r="F52" i="14"/>
  <c r="G52" i="14" s="1"/>
  <c r="F51" i="14"/>
  <c r="G51" i="14" s="1"/>
  <c r="F50" i="14"/>
  <c r="G50" i="14" s="1"/>
  <c r="F49" i="14"/>
  <c r="G49" i="14" s="1"/>
  <c r="F48" i="14"/>
  <c r="G48" i="14" s="1"/>
  <c r="F47" i="14"/>
  <c r="G47" i="14" s="1"/>
  <c r="F46" i="14"/>
  <c r="G46" i="14" s="1"/>
  <c r="F45" i="14"/>
  <c r="G45" i="14" s="1"/>
  <c r="F44" i="14"/>
  <c r="G44" i="14" s="1"/>
  <c r="F43" i="14"/>
  <c r="G43" i="14" s="1"/>
  <c r="F42" i="14"/>
  <c r="G42" i="14" s="1"/>
  <c r="F41" i="14"/>
  <c r="G41" i="14" s="1"/>
  <c r="F40" i="14"/>
  <c r="G40" i="14" s="1"/>
  <c r="F39" i="14"/>
  <c r="G39" i="14" s="1"/>
  <c r="F38" i="14"/>
  <c r="G38" i="14" s="1"/>
  <c r="F37" i="14"/>
  <c r="G37" i="14" s="1"/>
  <c r="F36" i="14"/>
  <c r="G36" i="14" s="1"/>
  <c r="F35" i="14"/>
  <c r="G35" i="14" s="1"/>
  <c r="F34" i="14"/>
  <c r="G34" i="14" s="1"/>
  <c r="F33" i="14"/>
  <c r="G33" i="14" s="1"/>
  <c r="F32" i="14"/>
  <c r="G32" i="14" s="1"/>
  <c r="F31" i="14"/>
  <c r="G31" i="14" s="1"/>
  <c r="F30" i="14"/>
  <c r="G30" i="14" s="1"/>
  <c r="F29" i="14"/>
  <c r="G29" i="14" s="1"/>
  <c r="F28" i="14"/>
  <c r="G28" i="14" s="1"/>
  <c r="F27" i="14"/>
  <c r="G27" i="14" s="1"/>
  <c r="F26" i="14"/>
  <c r="G26" i="14" s="1"/>
  <c r="F25" i="14"/>
  <c r="G25" i="14" s="1"/>
  <c r="F24" i="14"/>
  <c r="G24" i="14" s="1"/>
  <c r="F23" i="14"/>
  <c r="F22" i="14"/>
  <c r="G22" i="14" s="1"/>
  <c r="F21" i="14"/>
  <c r="G21" i="14" s="1"/>
  <c r="F20" i="14"/>
  <c r="G20" i="14" s="1"/>
  <c r="F19" i="14"/>
  <c r="G19" i="14" s="1"/>
  <c r="F18" i="14"/>
  <c r="G18" i="14" s="1"/>
  <c r="F17" i="14"/>
  <c r="G17" i="14" s="1"/>
  <c r="F16" i="14"/>
  <c r="G16" i="14" s="1"/>
  <c r="F15" i="14"/>
  <c r="F14" i="14"/>
  <c r="G14" i="14" s="1"/>
  <c r="F13" i="14"/>
  <c r="G13" i="14" s="1"/>
  <c r="F12" i="14"/>
  <c r="G12" i="14" s="1"/>
  <c r="F11" i="14"/>
  <c r="G11" i="14" s="1"/>
  <c r="F10" i="14"/>
  <c r="G10" i="14" s="1"/>
  <c r="F9" i="14"/>
  <c r="G9" i="14" s="1"/>
  <c r="F8" i="14"/>
  <c r="G8" i="14" s="1"/>
  <c r="F7" i="14"/>
  <c r="G7" i="14" s="1"/>
  <c r="F6" i="14"/>
  <c r="G6" i="14" s="1"/>
  <c r="F5" i="14"/>
  <c r="G5" i="14" s="1"/>
  <c r="F4" i="14"/>
  <c r="G4" i="14" s="1"/>
  <c r="F3" i="14"/>
  <c r="G3" i="14" s="1"/>
  <c r="F2" i="14"/>
  <c r="G2" i="14" s="1"/>
  <c r="F88" i="13"/>
  <c r="I88" i="13" s="1"/>
  <c r="F87" i="13"/>
  <c r="I87" i="13" s="1"/>
  <c r="F86" i="13"/>
  <c r="I86" i="13" s="1"/>
  <c r="F85" i="13"/>
  <c r="I85" i="13" s="1"/>
  <c r="F84" i="13"/>
  <c r="I84" i="13" s="1"/>
  <c r="F83" i="13"/>
  <c r="I83" i="13" s="1"/>
  <c r="F82" i="13"/>
  <c r="I82" i="13" s="1"/>
  <c r="F81" i="13"/>
  <c r="I81" i="13" s="1"/>
  <c r="F80" i="13"/>
  <c r="I80" i="13" s="1"/>
  <c r="F79" i="13"/>
  <c r="I79" i="13" s="1"/>
  <c r="F78" i="13"/>
  <c r="I78" i="13" s="1"/>
  <c r="F77" i="13"/>
  <c r="I77" i="13" s="1"/>
  <c r="F76" i="13"/>
  <c r="I76" i="13" s="1"/>
  <c r="F75" i="13"/>
  <c r="I75" i="13" s="1"/>
  <c r="F74" i="13"/>
  <c r="I74" i="13" s="1"/>
  <c r="F73" i="13"/>
  <c r="I73" i="13" s="1"/>
  <c r="F72" i="13"/>
  <c r="I72" i="13" s="1"/>
  <c r="F71" i="13"/>
  <c r="I71" i="13" s="1"/>
  <c r="F70" i="13"/>
  <c r="I70" i="13" s="1"/>
  <c r="F69" i="13"/>
  <c r="I69" i="13" s="1"/>
  <c r="F68" i="13"/>
  <c r="I68" i="13" s="1"/>
  <c r="F67" i="13"/>
  <c r="I67" i="13" s="1"/>
  <c r="F66" i="13"/>
  <c r="I66" i="13" s="1"/>
  <c r="F65" i="13"/>
  <c r="I65" i="13" s="1"/>
  <c r="F64" i="13"/>
  <c r="I64" i="13" s="1"/>
  <c r="F63" i="13"/>
  <c r="I63" i="13" s="1"/>
  <c r="F62" i="13"/>
  <c r="I62" i="13" s="1"/>
  <c r="F61" i="13"/>
  <c r="I61" i="13" s="1"/>
  <c r="F60" i="13"/>
  <c r="I60" i="13" s="1"/>
  <c r="F59" i="13"/>
  <c r="I59" i="13" s="1"/>
  <c r="F58" i="13"/>
  <c r="I58" i="13" s="1"/>
  <c r="F57" i="13"/>
  <c r="I57" i="13" s="1"/>
  <c r="F56" i="13"/>
  <c r="I56" i="13" s="1"/>
  <c r="F55" i="13"/>
  <c r="I55" i="13" s="1"/>
  <c r="F54" i="13"/>
  <c r="I54" i="13" s="1"/>
  <c r="F53" i="13"/>
  <c r="I53" i="13" s="1"/>
  <c r="F52" i="13"/>
  <c r="I52" i="13" s="1"/>
  <c r="F51" i="13"/>
  <c r="I51" i="13" s="1"/>
  <c r="F50" i="13"/>
  <c r="I50" i="13" s="1"/>
  <c r="F49" i="13"/>
  <c r="I49" i="13" s="1"/>
  <c r="F48" i="13"/>
  <c r="I48" i="13" s="1"/>
  <c r="F47" i="13"/>
  <c r="I47" i="13" s="1"/>
  <c r="F46" i="13"/>
  <c r="I46" i="13" s="1"/>
  <c r="F45" i="13"/>
  <c r="I45" i="13" s="1"/>
  <c r="F44" i="13"/>
  <c r="I44" i="13" s="1"/>
  <c r="F43" i="13"/>
  <c r="I43" i="13" s="1"/>
  <c r="F42" i="13"/>
  <c r="I42" i="13" s="1"/>
  <c r="F41" i="13"/>
  <c r="I41" i="13" s="1"/>
  <c r="F40" i="13"/>
  <c r="I40" i="13" s="1"/>
  <c r="F39" i="13"/>
  <c r="I39" i="13" s="1"/>
  <c r="F38" i="13"/>
  <c r="I38" i="13" s="1"/>
  <c r="F37" i="13"/>
  <c r="I37" i="13" s="1"/>
  <c r="F36" i="13"/>
  <c r="I36" i="13" s="1"/>
  <c r="F35" i="13"/>
  <c r="I35" i="13" s="1"/>
  <c r="F34" i="13"/>
  <c r="I34" i="13" s="1"/>
  <c r="F33" i="13"/>
  <c r="I33" i="13" s="1"/>
  <c r="F32" i="13"/>
  <c r="I32" i="13" s="1"/>
  <c r="F31" i="13"/>
  <c r="I31" i="13" s="1"/>
  <c r="F30" i="13"/>
  <c r="I30" i="13" s="1"/>
  <c r="F29" i="13"/>
  <c r="I29" i="13" s="1"/>
  <c r="F28" i="13"/>
  <c r="I28" i="13" s="1"/>
  <c r="F27" i="13"/>
  <c r="I27" i="13" s="1"/>
  <c r="F26" i="13"/>
  <c r="I26" i="13" s="1"/>
  <c r="F25" i="13"/>
  <c r="I25" i="13" s="1"/>
  <c r="F24" i="13"/>
  <c r="I24" i="13" s="1"/>
  <c r="F23" i="13"/>
  <c r="I23" i="13" s="1"/>
  <c r="F22" i="13"/>
  <c r="I22" i="13" s="1"/>
  <c r="F21" i="13"/>
  <c r="I21" i="13" s="1"/>
  <c r="F20" i="13"/>
  <c r="I20" i="13" s="1"/>
  <c r="F19" i="13"/>
  <c r="I19" i="13" s="1"/>
  <c r="F18" i="13"/>
  <c r="I18" i="13" s="1"/>
  <c r="F17" i="13"/>
  <c r="I17" i="13" s="1"/>
  <c r="F16" i="13"/>
  <c r="I16" i="13" s="1"/>
  <c r="F15" i="13"/>
  <c r="I15" i="13" s="1"/>
  <c r="F14" i="13"/>
  <c r="I14" i="13" s="1"/>
  <c r="F13" i="13"/>
  <c r="I13" i="13" s="1"/>
  <c r="F12" i="13"/>
  <c r="I12" i="13" s="1"/>
  <c r="F11" i="13"/>
  <c r="I11" i="13" s="1"/>
  <c r="F10" i="13"/>
  <c r="I10" i="13" s="1"/>
  <c r="F9" i="13"/>
  <c r="I9" i="13" s="1"/>
  <c r="F8" i="13"/>
  <c r="I8" i="13" s="1"/>
  <c r="F7" i="13"/>
  <c r="I7" i="13" s="1"/>
  <c r="F6" i="13"/>
  <c r="I6" i="13" s="1"/>
  <c r="F5" i="13"/>
  <c r="I5" i="13" s="1"/>
  <c r="F4" i="13"/>
  <c r="I4" i="13" s="1"/>
  <c r="F3" i="13"/>
  <c r="I3" i="13" s="1"/>
  <c r="F2" i="13"/>
  <c r="I2" i="13" s="1"/>
  <c r="I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F80" i="3"/>
  <c r="I80" i="3" s="1"/>
  <c r="F41" i="3"/>
  <c r="I41" i="3" s="1"/>
  <c r="F21" i="3"/>
  <c r="I21" i="3" s="1"/>
  <c r="F53" i="3"/>
  <c r="I53" i="3" s="1"/>
  <c r="F29" i="3"/>
  <c r="I29" i="3" s="1"/>
  <c r="F46" i="3"/>
  <c r="I46" i="3" s="1"/>
  <c r="F78" i="3"/>
  <c r="I78" i="3" s="1"/>
  <c r="F55" i="3"/>
  <c r="I55" i="3" s="1"/>
  <c r="F33" i="3"/>
  <c r="I33" i="3" s="1"/>
  <c r="F73" i="3"/>
  <c r="I73" i="3" s="1"/>
  <c r="F56" i="3"/>
  <c r="I56" i="3" s="1"/>
  <c r="F24" i="3"/>
  <c r="I24" i="3" s="1"/>
  <c r="F48" i="3"/>
  <c r="I48" i="3" s="1"/>
  <c r="F66" i="3"/>
  <c r="I66" i="3" s="1"/>
  <c r="F12" i="3"/>
  <c r="I12" i="3" s="1"/>
  <c r="F64" i="3"/>
  <c r="I64" i="3" s="1"/>
  <c r="F39" i="3"/>
  <c r="I39" i="3" s="1"/>
  <c r="F14" i="3"/>
  <c r="I14" i="3" s="1"/>
  <c r="F25" i="3"/>
  <c r="I25" i="3" s="1"/>
  <c r="F52" i="3"/>
  <c r="I52" i="3" s="1"/>
  <c r="F71" i="3"/>
  <c r="I71" i="3" s="1"/>
  <c r="F88" i="3"/>
  <c r="I88" i="3" s="1"/>
  <c r="F45" i="3"/>
  <c r="I45" i="3" s="1"/>
  <c r="F28" i="3"/>
  <c r="I28" i="3" s="1"/>
  <c r="F36" i="3"/>
  <c r="I36" i="3" s="1"/>
  <c r="F6" i="3"/>
  <c r="I6" i="3" s="1"/>
  <c r="F11" i="3"/>
  <c r="I11" i="3" s="1"/>
  <c r="F72" i="3"/>
  <c r="I72" i="3" s="1"/>
  <c r="F51" i="3"/>
  <c r="I51" i="3" s="1"/>
  <c r="F17" i="3"/>
  <c r="I17" i="3" s="1"/>
  <c r="F63" i="3"/>
  <c r="I63" i="3" s="1"/>
  <c r="F84" i="3"/>
  <c r="I84" i="3" s="1"/>
  <c r="F42" i="3"/>
  <c r="I42" i="3" s="1"/>
  <c r="F82" i="3"/>
  <c r="I82" i="3" s="1"/>
  <c r="F4" i="3"/>
  <c r="I4" i="3" s="1"/>
  <c r="F26" i="3"/>
  <c r="I26" i="3" s="1"/>
  <c r="F27" i="3"/>
  <c r="I27" i="3" s="1"/>
  <c r="F86" i="3"/>
  <c r="I86" i="3" s="1"/>
  <c r="F75" i="3"/>
  <c r="I75" i="3" s="1"/>
  <c r="F20" i="3"/>
  <c r="I20" i="3" s="1"/>
  <c r="F54" i="3"/>
  <c r="I54" i="3" s="1"/>
  <c r="F43" i="3"/>
  <c r="I43" i="3" s="1"/>
  <c r="F65" i="3"/>
  <c r="I65" i="3" s="1"/>
  <c r="F67" i="3"/>
  <c r="I67" i="3" s="1"/>
  <c r="F3" i="3"/>
  <c r="I3" i="3" s="1"/>
  <c r="F31" i="3"/>
  <c r="I31" i="3" s="1"/>
  <c r="F87" i="3"/>
  <c r="I87" i="3" s="1"/>
  <c r="F83" i="3"/>
  <c r="I83" i="3" s="1"/>
  <c r="F15" i="3"/>
  <c r="I15" i="3" s="1"/>
  <c r="F23" i="3"/>
  <c r="I23" i="3" s="1"/>
  <c r="F77" i="3"/>
  <c r="I77" i="3" s="1"/>
  <c r="F74" i="3"/>
  <c r="I74" i="3" s="1"/>
  <c r="F5" i="3"/>
  <c r="I5" i="3" s="1"/>
  <c r="F57" i="3"/>
  <c r="I57" i="3" s="1"/>
  <c r="F79" i="3"/>
  <c r="I79" i="3" s="1"/>
  <c r="F9" i="3"/>
  <c r="I9" i="3" s="1"/>
  <c r="F30" i="3"/>
  <c r="I30" i="3" s="1"/>
  <c r="F76" i="3"/>
  <c r="I76" i="3" s="1"/>
  <c r="F37" i="3"/>
  <c r="I37" i="3" s="1"/>
  <c r="F68" i="3"/>
  <c r="I68" i="3" s="1"/>
  <c r="F19" i="3"/>
  <c r="I19" i="3" s="1"/>
  <c r="F69" i="3"/>
  <c r="I69" i="3" s="1"/>
  <c r="F38" i="3"/>
  <c r="I38" i="3" s="1"/>
  <c r="F85" i="3"/>
  <c r="I85" i="3" s="1"/>
  <c r="F10" i="3"/>
  <c r="I10" i="3" s="1"/>
  <c r="F59" i="3"/>
  <c r="I59" i="3" s="1"/>
  <c r="F61" i="3"/>
  <c r="I61" i="3" s="1"/>
  <c r="F35" i="3"/>
  <c r="I35" i="3" s="1"/>
  <c r="F70" i="3"/>
  <c r="I70" i="3" s="1"/>
  <c r="F50" i="3"/>
  <c r="I50" i="3" s="1"/>
  <c r="F32" i="3"/>
  <c r="I32" i="3" s="1"/>
  <c r="F8" i="3"/>
  <c r="I8" i="3" s="1"/>
  <c r="F40" i="3"/>
  <c r="I40" i="3" s="1"/>
  <c r="F16" i="3"/>
  <c r="I16" i="3" s="1"/>
  <c r="F62" i="3"/>
  <c r="I62" i="3" s="1"/>
  <c r="F44" i="3"/>
  <c r="I44" i="3" s="1"/>
  <c r="F13" i="3"/>
  <c r="I13" i="3" s="1"/>
  <c r="F18" i="3"/>
  <c r="I18" i="3" s="1"/>
  <c r="F49" i="3"/>
  <c r="I49" i="3" s="1"/>
  <c r="F60" i="3"/>
  <c r="I60" i="3" s="1"/>
  <c r="F58" i="3"/>
  <c r="I58" i="3" s="1"/>
  <c r="F47" i="3"/>
  <c r="I47" i="3" s="1"/>
  <c r="F2" i="3"/>
  <c r="I2" i="3" s="1"/>
  <c r="F34" i="3"/>
  <c r="I34" i="3" s="1"/>
  <c r="F7" i="3"/>
  <c r="I7" i="3" s="1"/>
  <c r="F22" i="3"/>
  <c r="I22" i="3" s="1"/>
  <c r="F81" i="3"/>
  <c r="I81" i="3" s="1"/>
  <c r="I2" i="4"/>
  <c r="I3" i="4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3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14"/>
  <c r="I89" i="5" l="1"/>
  <c r="I89" i="3"/>
  <c r="H89" i="14" l="1"/>
  <c r="K89" i="13"/>
  <c r="J89" i="13"/>
  <c r="K89" i="1"/>
  <c r="J89" i="1"/>
  <c r="K89" i="3"/>
  <c r="J89" i="3"/>
  <c r="K89" i="4"/>
  <c r="J89" i="4"/>
  <c r="K89" i="5"/>
  <c r="J89" i="5"/>
  <c r="E89" i="14"/>
  <c r="D89" i="14"/>
  <c r="E89" i="13"/>
  <c r="D89" i="13"/>
  <c r="E89" i="1"/>
  <c r="D89" i="1"/>
  <c r="E89" i="3"/>
  <c r="D89" i="3"/>
  <c r="E89" i="4"/>
  <c r="D89" i="4"/>
  <c r="D89" i="5"/>
  <c r="E89" i="5"/>
</calcChain>
</file>

<file path=xl/sharedStrings.xml><?xml version="1.0" encoding="utf-8"?>
<sst xmlns="http://schemas.openxmlformats.org/spreadsheetml/2006/main" count="1740" uniqueCount="159">
  <si>
    <t>County</t>
  </si>
  <si>
    <t>Population</t>
  </si>
  <si>
    <t>Rule 20 Admissions</t>
  </si>
  <si>
    <t>Opioids Prescribed</t>
  </si>
  <si>
    <t>Poverty</t>
  </si>
  <si>
    <t>Innovative Projects</t>
  </si>
  <si>
    <t>Region 6+ Re-Entry</t>
  </si>
  <si>
    <t>Yellow Line Project</t>
  </si>
  <si>
    <t>Stepping Up</t>
  </si>
  <si>
    <t>Stearns County/CentraCare Partnership</t>
  </si>
  <si>
    <t>Region 6+ Re-Entry/Stepping Up</t>
  </si>
  <si>
    <t>Region 6+ Re-Entry/Community CRP</t>
  </si>
  <si>
    <t>Co-Responder Model/Mental Health Court</t>
  </si>
  <si>
    <t>Stepping Up/Community Action Team</t>
  </si>
  <si>
    <t>Stepping Up/Mental Health Court</t>
  </si>
  <si>
    <t>CJBHI/Mental Health Court</t>
  </si>
  <si>
    <t>Stepping Up/Jail Diversion Pilot</t>
  </si>
  <si>
    <t>–</t>
  </si>
  <si>
    <t>Hennepin (4) - 500</t>
  </si>
  <si>
    <t>Ramsey (2) - 501</t>
  </si>
  <si>
    <t>Dodge (3) - 502</t>
  </si>
  <si>
    <t>Fillmore (3) - 502</t>
  </si>
  <si>
    <t>Freeborn (3) - 502</t>
  </si>
  <si>
    <t>Houston (3) - 502</t>
  </si>
  <si>
    <t>Mower (3) - 502</t>
  </si>
  <si>
    <t>Olmsted (3) - 502</t>
  </si>
  <si>
    <t>Rice (3) - 502</t>
  </si>
  <si>
    <t>Steele (3) - 502</t>
  </si>
  <si>
    <t>Wabasha (3) - 502</t>
  </si>
  <si>
    <t>Waseca (3) - 502</t>
  </si>
  <si>
    <t>Winona (3) - 502</t>
  </si>
  <si>
    <t>Sibley (1) - 502</t>
  </si>
  <si>
    <t>Goodhue (1) - 502</t>
  </si>
  <si>
    <t>Blue Earth (5) - 502</t>
  </si>
  <si>
    <t>Brown (5) - 502</t>
  </si>
  <si>
    <t>Faribault (5) - 502</t>
  </si>
  <si>
    <t>Nicollet (5) - 502</t>
  </si>
  <si>
    <t>Watonwan (5) - 502</t>
  </si>
  <si>
    <t>Martin (5) - 502</t>
  </si>
  <si>
    <t>Le Sueur (1) - 502</t>
  </si>
  <si>
    <t>Anoka (10) - 503</t>
  </si>
  <si>
    <t>Carver (1) - 503</t>
  </si>
  <si>
    <t>Dakota (1) - 503</t>
  </si>
  <si>
    <t>Scott (1) - 503</t>
  </si>
  <si>
    <t>Washington (10) - 503</t>
  </si>
  <si>
    <t>Aitkin (9) - 504</t>
  </si>
  <si>
    <t>Cook (6) - 504</t>
  </si>
  <si>
    <t>Carlton (6) - 504</t>
  </si>
  <si>
    <t>Itasca (9) - 504</t>
  </si>
  <si>
    <t>Koochiching (9) - 504</t>
  </si>
  <si>
    <t>Lake (6) - 504</t>
  </si>
  <si>
    <t>Cass (9) - 505</t>
  </si>
  <si>
    <t>Crow Wing (9) - 505</t>
  </si>
  <si>
    <t>Chisago (10) - 505</t>
  </si>
  <si>
    <t>Benton (7) - 505</t>
  </si>
  <si>
    <t>Isanti  (10) - 505</t>
  </si>
  <si>
    <t>Kanabec (10) - 505</t>
  </si>
  <si>
    <t>Morrison (7) - 505</t>
  </si>
  <si>
    <t>Mille Lacs (7) - 505</t>
  </si>
  <si>
    <t>Stearns (7) - 505</t>
  </si>
  <si>
    <t>Todd (7) - 505</t>
  </si>
  <si>
    <t>Wright (10) - 505</t>
  </si>
  <si>
    <t>Sherburne (10) - 505</t>
  </si>
  <si>
    <t>Pine (10) - 505</t>
  </si>
  <si>
    <t>Beltrami (9) - 506</t>
  </si>
  <si>
    <t>Clearwater (9) - 506</t>
  </si>
  <si>
    <t>Hubbard (9) - 506</t>
  </si>
  <si>
    <t>Kittson (9) - 506</t>
  </si>
  <si>
    <t>Lake of the Woods (9) - 506</t>
  </si>
  <si>
    <t>Mahnomen (9) - 506</t>
  </si>
  <si>
    <t>Marshall (9) - 506</t>
  </si>
  <si>
    <t>Norman (9) - 506</t>
  </si>
  <si>
    <t>Pennington (9) - 506</t>
  </si>
  <si>
    <t>Polk (9) - 506</t>
  </si>
  <si>
    <t>Red Lake (9) - 506</t>
  </si>
  <si>
    <t>Roseau (9) - 506</t>
  </si>
  <si>
    <t>Clay (7) - 508</t>
  </si>
  <si>
    <t>Becker (7) - 508</t>
  </si>
  <si>
    <t>Douglas (7) - 508</t>
  </si>
  <si>
    <t>Otter Tail (7) - 508</t>
  </si>
  <si>
    <t>Wadena (7) - 508</t>
  </si>
  <si>
    <t>Wilkin (8) - 508</t>
  </si>
  <si>
    <t>Stevens (8) - 508</t>
  </si>
  <si>
    <t>Pope (8) - 508</t>
  </si>
  <si>
    <t>Grant (8) - 508</t>
  </si>
  <si>
    <t>Traverse (8) - 508</t>
  </si>
  <si>
    <t>St. Louis (6) - 509</t>
  </si>
  <si>
    <t>Big Stone (8) - 511</t>
  </si>
  <si>
    <t>Chippewa (8) - 511</t>
  </si>
  <si>
    <t>Cottonwood (5) - 511</t>
  </si>
  <si>
    <t>Jackson (5) - 511</t>
  </si>
  <si>
    <t>Kandiyohi (8) - 511</t>
  </si>
  <si>
    <t>Lac qui Parle (8) - 511</t>
  </si>
  <si>
    <t>Lincoln (5) - 511</t>
  </si>
  <si>
    <t>Lyon (5) - 511</t>
  </si>
  <si>
    <t>McLeod (1) -511</t>
  </si>
  <si>
    <t>Meeker (8) - 511</t>
  </si>
  <si>
    <t>Murray (5) - 511</t>
  </si>
  <si>
    <t>Nobles (5) - 511</t>
  </si>
  <si>
    <t>Pipestone (5) - 511</t>
  </si>
  <si>
    <t>Redwood (5) - 511</t>
  </si>
  <si>
    <t>Renville (8) - 511</t>
  </si>
  <si>
    <t>Rock (5) - 511</t>
  </si>
  <si>
    <t>Swift (8) - 511</t>
  </si>
  <si>
    <t>Yellow Medicine (8) - 511</t>
  </si>
  <si>
    <t>Rule 20.02 Orders</t>
  </si>
  <si>
    <t>20.01 Orders</t>
  </si>
  <si>
    <t>20.01 Individuals</t>
  </si>
  <si>
    <t>20.02 Orders</t>
  </si>
  <si>
    <t>20.02 Individuals</t>
  </si>
  <si>
    <t xml:space="preserve">20.01 Individuals </t>
  </si>
  <si>
    <t xml:space="preserve">20.02 Individuals </t>
  </si>
  <si>
    <t>Total Individuals</t>
  </si>
  <si>
    <t>Percent of Total 20.01 Individuals</t>
  </si>
  <si>
    <t>Total 20.01 Individuals</t>
  </si>
  <si>
    <t>2014</t>
  </si>
  <si>
    <t>2015</t>
  </si>
  <si>
    <t>2016</t>
  </si>
  <si>
    <t>2017</t>
  </si>
  <si>
    <t>2018</t>
  </si>
  <si>
    <t>500 - Hennepin</t>
  </si>
  <si>
    <t>501 - Ramsey</t>
  </si>
  <si>
    <t>502 - Southeast</t>
  </si>
  <si>
    <t>503 - Dakota, Anoka, Washington, Scott, Carver</t>
  </si>
  <si>
    <t>504 - Northeast</t>
  </si>
  <si>
    <t>505 - Central</t>
  </si>
  <si>
    <t>506 - Northwest</t>
  </si>
  <si>
    <t>508 - West Central</t>
  </si>
  <si>
    <t>509 - St. Louis</t>
  </si>
  <si>
    <t xml:space="preserve"> 511 - Southwest</t>
  </si>
  <si>
    <t>Number of Homeless Individuals per 10,000 people</t>
  </si>
  <si>
    <t>Individuals with Rule 20.01 Cases</t>
  </si>
  <si>
    <t>20.01 Individuals Per Capita</t>
  </si>
  <si>
    <t>Population/10k</t>
  </si>
  <si>
    <t>Individuals Per Capita</t>
  </si>
  <si>
    <t>% of Total Ind.</t>
  </si>
  <si>
    <t>Stepping Up/Region 6+ Re-Entry</t>
  </si>
  <si>
    <t>N/A</t>
  </si>
  <si>
    <t>2014 Poverty</t>
  </si>
  <si>
    <t>2015 Poverty</t>
  </si>
  <si>
    <t>2016 Poverty</t>
  </si>
  <si>
    <t>2017 Poverty</t>
  </si>
  <si>
    <t>2014 Opioid Prescriptions per 100 people</t>
  </si>
  <si>
    <t>2015 Opioid Prescriptions per 100 people</t>
  </si>
  <si>
    <t>2016 Opioid Prescriptions per 100 people</t>
  </si>
  <si>
    <t>2017 Opioid Prescriptions per 100 people</t>
  </si>
  <si>
    <t>2016 Most Individuals with 20.01 Per Capita</t>
  </si>
  <si>
    <t>2015 Most Individuals with 20.01 Per Capita</t>
  </si>
  <si>
    <t>2014 Most Individuals with 20.01 Per Capita</t>
  </si>
  <si>
    <t>2017 Most Individuals with 20.01 Per Capita</t>
  </si>
  <si>
    <t>2018 Most Individuals with 20.01 Per Capita</t>
  </si>
  <si>
    <t>2014 Most Individuals Total with 20.01</t>
  </si>
  <si>
    <t>2015 Most Individuals Total with 20.01</t>
  </si>
  <si>
    <t>2016 Most Individuals Total with 20.01</t>
  </si>
  <si>
    <t xml:space="preserve">2017 Most Individuals Total with 20.01 </t>
  </si>
  <si>
    <t>2018 Most Individuals Total with 20.01</t>
  </si>
  <si>
    <t>Stepping Up/Region 5+ Re-Entry</t>
  </si>
  <si>
    <t>Region 5+ Re-Entry</t>
  </si>
  <si>
    <t>Region 5+ Re-Entry/Stepping 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</si>
</sst>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4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medium">
        <color theme="4" tint="0.3999755851924192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5" fillId="0" borderId="3" applyNumberFormat="0" applyFill="0" applyAlignment="0" applyProtection="0"/>
  </cellStyleXfs>
  <cellXfs count="95">
    <xf numFmtId="0" fontId="0" fillId="0" borderId="0" xfId="0"/>
    <xf numFmtId="9" fontId="0" fillId="0" borderId="0" xfId="3" applyFont="1"/>
    <xf numFmtId="41" fontId="0" fillId="0" borderId="0" xfId="2" applyFont="1"/>
    <xf numFmtId="0" fontId="0" fillId="0" borderId="0" xfId="0" applyAlignment="1">
      <alignment horizontal="right"/>
    </xf>
    <xf numFmtId="0" fontId="0" fillId="2" borderId="0" xfId="0" applyFill="1"/>
    <xf numFmtId="0" fontId="0" fillId="2" borderId="1" xfId="0" applyFill="1" applyBorder="1"/>
    <xf numFmtId="0" fontId="0" fillId="2" borderId="0" xfId="0" applyFill="1" applyAlignment="1">
      <alignment horizontal="right"/>
    </xf>
    <xf numFmtId="0" fontId="0" fillId="2" borderId="1" xfId="0" applyFill="1" applyBorder="1" applyAlignment="1">
      <alignment horizontal="right"/>
    </xf>
    <xf numFmtId="0" fontId="3" fillId="0" borderId="1" xfId="0" applyFont="1" applyBorder="1"/>
    <xf numFmtId="9" fontId="3" fillId="0" borderId="1" xfId="3" applyNumberFormat="1" applyFont="1" applyBorder="1"/>
    <xf numFmtId="0" fontId="3" fillId="0" borderId="1" xfId="0" applyFont="1" applyBorder="1" applyAlignment="1">
      <alignment horizontal="right"/>
    </xf>
    <xf numFmtId="0" fontId="0" fillId="2" borderId="0" xfId="0" applyFill="1" applyBorder="1"/>
    <xf numFmtId="41" fontId="0" fillId="0" borderId="0" xfId="2" applyFont="1" applyAlignment="1">
      <alignment horizontal="right"/>
    </xf>
    <xf numFmtId="41" fontId="3" fillId="0" borderId="1" xfId="2" applyFont="1" applyBorder="1"/>
    <xf numFmtId="9" fontId="3" fillId="0" borderId="1" xfId="3" applyFont="1" applyBorder="1"/>
    <xf numFmtId="164" fontId="0" fillId="0" borderId="0" xfId="1" applyNumberFormat="1" applyFont="1" applyFill="1" applyAlignment="1">
      <alignment horizontal="right"/>
    </xf>
    <xf numFmtId="164" fontId="0" fillId="0" borderId="0" xfId="1" applyNumberFormat="1" applyFont="1" applyFill="1" applyAlignment="1">
      <alignment horizontal="right"/>
    </xf>
    <xf numFmtId="164" fontId="0" fillId="0" borderId="0" xfId="1" applyNumberFormat="1" applyFont="1" applyFill="1" applyAlignment="1">
      <alignment horizontal="right"/>
    </xf>
    <xf numFmtId="164" fontId="0" fillId="0" borderId="0" xfId="1" applyNumberFormat="1" applyFont="1" applyFill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164" fontId="0" fillId="0" borderId="0" xfId="1" applyNumberFormat="1" applyFont="1" applyFill="1" applyAlignment="1">
      <alignment horizontal="right"/>
    </xf>
    <xf numFmtId="164" fontId="0" fillId="0" borderId="0" xfId="1" applyNumberFormat="1" applyFont="1" applyFill="1" applyAlignment="1">
      <alignment horizontal="right"/>
    </xf>
    <xf numFmtId="164" fontId="0" fillId="0" borderId="0" xfId="1" applyNumberFormat="1" applyFont="1" applyFill="1" applyAlignment="1">
      <alignment horizontal="right"/>
    </xf>
    <xf numFmtId="164" fontId="0" fillId="0" borderId="0" xfId="1" applyNumberFormat="1" applyFont="1" applyFill="1" applyAlignment="1">
      <alignment horizontal="right"/>
    </xf>
    <xf numFmtId="164" fontId="0" fillId="0" borderId="0" xfId="1" applyNumberFormat="1" applyFont="1" applyFill="1" applyAlignment="1">
      <alignment horizontal="right"/>
    </xf>
    <xf numFmtId="164" fontId="0" fillId="0" borderId="0" xfId="1" applyNumberFormat="1" applyFont="1" applyFill="1" applyAlignment="1">
      <alignment horizontal="right"/>
    </xf>
    <xf numFmtId="164" fontId="0" fillId="0" borderId="0" xfId="1" applyNumberFormat="1" applyFont="1" applyFill="1" applyAlignment="1">
      <alignment horizontal="right"/>
    </xf>
    <xf numFmtId="164" fontId="0" fillId="0" borderId="0" xfId="1" applyNumberFormat="1" applyFont="1" applyFill="1" applyAlignment="1">
      <alignment horizontal="right"/>
    </xf>
    <xf numFmtId="164" fontId="0" fillId="0" borderId="0" xfId="1" applyNumberFormat="1" applyFont="1" applyFill="1" applyAlignment="1">
      <alignment horizontal="right"/>
    </xf>
    <xf numFmtId="164" fontId="0" fillId="0" borderId="0" xfId="1" applyNumberFormat="1" applyFont="1" applyFill="1" applyAlignment="1">
      <alignment horizontal="right"/>
    </xf>
    <xf numFmtId="164" fontId="0" fillId="0" borderId="0" xfId="1" applyNumberFormat="1" applyFont="1" applyFill="1" applyAlignment="1">
      <alignment horizontal="right"/>
    </xf>
    <xf numFmtId="164" fontId="0" fillId="0" borderId="0" xfId="1" applyNumberFormat="1" applyFont="1" applyFill="1" applyAlignment="1">
      <alignment horizontal="right"/>
    </xf>
    <xf numFmtId="164" fontId="0" fillId="0" borderId="0" xfId="1" applyNumberFormat="1" applyFont="1" applyFill="1" applyAlignment="1">
      <alignment horizontal="right"/>
    </xf>
    <xf numFmtId="164" fontId="0" fillId="0" borderId="0" xfId="1" applyNumberFormat="1" applyFont="1" applyFill="1" applyAlignment="1">
      <alignment horizontal="right"/>
    </xf>
    <xf numFmtId="164" fontId="0" fillId="0" borderId="0" xfId="1" applyNumberFormat="1" applyFont="1" applyFill="1" applyAlignment="1">
      <alignment horizontal="right"/>
    </xf>
    <xf numFmtId="164" fontId="0" fillId="0" borderId="0" xfId="1" applyNumberFormat="1" applyFont="1" applyFill="1" applyAlignment="1">
      <alignment horizontal="right"/>
    </xf>
    <xf numFmtId="164" fontId="0" fillId="0" borderId="0" xfId="1" applyNumberFormat="1" applyFont="1" applyFill="1" applyAlignment="1">
      <alignment horizontal="right"/>
    </xf>
    <xf numFmtId="164" fontId="0" fillId="0" borderId="0" xfId="1" applyNumberFormat="1" applyFont="1" applyFill="1" applyAlignment="1">
      <alignment horizontal="right"/>
    </xf>
    <xf numFmtId="164" fontId="0" fillId="0" borderId="0" xfId="1" applyNumberFormat="1" applyFont="1" applyFill="1" applyAlignment="1">
      <alignment horizontal="right"/>
    </xf>
    <xf numFmtId="164" fontId="0" fillId="0" borderId="0" xfId="1" applyNumberFormat="1" applyFont="1" applyFill="1" applyAlignment="1">
      <alignment horizontal="right"/>
    </xf>
    <xf numFmtId="164" fontId="0" fillId="0" borderId="0" xfId="1" applyNumberFormat="1" applyFont="1" applyFill="1" applyAlignment="1">
      <alignment horizontal="right"/>
    </xf>
    <xf numFmtId="164" fontId="0" fillId="0" borderId="0" xfId="1" applyNumberFormat="1" applyFont="1" applyFill="1" applyAlignment="1">
      <alignment horizontal="right"/>
    </xf>
    <xf numFmtId="164" fontId="0" fillId="0" borderId="0" xfId="1" applyNumberFormat="1" applyFont="1" applyFill="1" applyAlignment="1">
      <alignment horizontal="right"/>
    </xf>
    <xf numFmtId="0" fontId="0" fillId="0" borderId="0" xfId="0"/>
    <xf numFmtId="0" fontId="0" fillId="0" borderId="0" xfId="0" applyFill="1"/>
    <xf numFmtId="164" fontId="0" fillId="0" borderId="0" xfId="1" applyNumberFormat="1" applyFont="1" applyFill="1" applyAlignment="1">
      <alignment horizontal="right"/>
    </xf>
    <xf numFmtId="164" fontId="0" fillId="0" borderId="0" xfId="1" applyNumberFormat="1" applyFont="1" applyAlignment="1">
      <alignment horizontal="right"/>
    </xf>
    <xf numFmtId="164" fontId="0" fillId="0" borderId="0" xfId="1" applyNumberFormat="1" applyFont="1"/>
    <xf numFmtId="0" fontId="0" fillId="0" borderId="0" xfId="0" applyBorder="1"/>
    <xf numFmtId="9" fontId="0" fillId="0" borderId="0" xfId="0" applyNumberFormat="1" applyFont="1"/>
    <xf numFmtId="41" fontId="0" fillId="0" borderId="0" xfId="0" applyNumberFormat="1" applyFont="1" applyAlignment="1">
      <alignment horizontal="right"/>
    </xf>
    <xf numFmtId="41" fontId="0" fillId="0" borderId="0" xfId="0" applyNumberFormat="1" applyFont="1"/>
    <xf numFmtId="164" fontId="0" fillId="0" borderId="0" xfId="0" applyNumberFormat="1" applyFont="1"/>
    <xf numFmtId="0" fontId="3" fillId="0" borderId="2" xfId="0" applyFont="1" applyBorder="1"/>
    <xf numFmtId="0" fontId="0" fillId="0" borderId="1" xfId="0" applyBorder="1"/>
    <xf numFmtId="41" fontId="0" fillId="2" borderId="0" xfId="2" applyFont="1" applyFill="1"/>
    <xf numFmtId="41" fontId="0" fillId="0" borderId="1" xfId="2" applyFont="1" applyBorder="1"/>
    <xf numFmtId="41" fontId="0" fillId="0" borderId="0" xfId="2" applyFont="1" applyBorder="1"/>
    <xf numFmtId="41" fontId="0" fillId="2" borderId="0" xfId="2" applyFont="1" applyFill="1" applyBorder="1"/>
    <xf numFmtId="0" fontId="0" fillId="2" borderId="0" xfId="0" applyFont="1" applyFill="1"/>
    <xf numFmtId="0" fontId="0" fillId="0" borderId="0" xfId="0" applyFont="1"/>
    <xf numFmtId="41" fontId="3" fillId="0" borderId="2" xfId="2" applyNumberFormat="1" applyFont="1" applyBorder="1"/>
    <xf numFmtId="9" fontId="3" fillId="0" borderId="2" xfId="3" applyNumberFormat="1" applyFont="1" applyBorder="1"/>
    <xf numFmtId="164" fontId="0" fillId="2" borderId="0" xfId="1" applyNumberFormat="1" applyFont="1" applyFill="1" applyAlignment="1">
      <alignment horizontal="right"/>
    </xf>
    <xf numFmtId="41" fontId="0" fillId="2" borderId="0" xfId="2" applyNumberFormat="1" applyFont="1" applyFill="1"/>
    <xf numFmtId="9" fontId="0" fillId="2" borderId="0" xfId="3" applyNumberFormat="1" applyFont="1" applyFill="1"/>
    <xf numFmtId="41" fontId="0" fillId="0" borderId="0" xfId="2" applyNumberFormat="1" applyFont="1"/>
    <xf numFmtId="9" fontId="0" fillId="0" borderId="0" xfId="3" applyNumberFormat="1" applyFont="1"/>
    <xf numFmtId="41" fontId="0" fillId="2" borderId="0" xfId="2" applyNumberFormat="1" applyFont="1" applyFill="1" applyAlignment="1">
      <alignment horizontal="right"/>
    </xf>
    <xf numFmtId="41" fontId="0" fillId="0" borderId="0" xfId="2" applyNumberFormat="1" applyFont="1" applyAlignment="1">
      <alignment horizontal="right"/>
    </xf>
    <xf numFmtId="0" fontId="0" fillId="2" borderId="0" xfId="0" applyFont="1" applyFill="1" applyBorder="1"/>
    <xf numFmtId="0" fontId="6" fillId="0" borderId="0" xfId="0" applyFont="1"/>
    <xf numFmtId="0" fontId="7" fillId="0" borderId="2" xfId="0" applyFont="1" applyBorder="1"/>
    <xf numFmtId="41" fontId="7" fillId="0" borderId="2" xfId="2" applyNumberFormat="1" applyFont="1" applyBorder="1"/>
    <xf numFmtId="9" fontId="7" fillId="0" borderId="2" xfId="3" applyNumberFormat="1" applyFont="1" applyBorder="1"/>
    <xf numFmtId="0" fontId="6" fillId="2" borderId="0" xfId="0" applyFont="1" applyFill="1"/>
    <xf numFmtId="164" fontId="6" fillId="2" borderId="0" xfId="1" applyNumberFormat="1" applyFont="1" applyFill="1" applyAlignment="1">
      <alignment horizontal="right"/>
    </xf>
    <xf numFmtId="41" fontId="6" fillId="2" borderId="0" xfId="2" applyNumberFormat="1" applyFont="1" applyFill="1"/>
    <xf numFmtId="9" fontId="6" fillId="2" borderId="0" xfId="3" applyNumberFormat="1" applyFont="1" applyFill="1"/>
    <xf numFmtId="0" fontId="6" fillId="2" borderId="0" xfId="0" applyFont="1" applyFill="1" applyBorder="1"/>
    <xf numFmtId="164" fontId="6" fillId="0" borderId="0" xfId="1" applyNumberFormat="1" applyFont="1" applyAlignment="1">
      <alignment horizontal="right"/>
    </xf>
    <xf numFmtId="41" fontId="6" fillId="0" borderId="0" xfId="2" applyNumberFormat="1" applyFont="1"/>
    <xf numFmtId="9" fontId="6" fillId="0" borderId="0" xfId="3" applyNumberFormat="1" applyFont="1"/>
    <xf numFmtId="41" fontId="6" fillId="2" borderId="0" xfId="2" applyNumberFormat="1" applyFont="1" applyFill="1" applyAlignment="1">
      <alignment horizontal="right"/>
    </xf>
    <xf numFmtId="41" fontId="6" fillId="0" borderId="0" xfId="2" applyNumberFormat="1" applyFont="1" applyAlignment="1">
      <alignment horizontal="right"/>
    </xf>
    <xf numFmtId="0" fontId="7" fillId="2" borderId="0" xfId="0" applyFont="1" applyFill="1"/>
    <xf numFmtId="0" fontId="7" fillId="0" borderId="0" xfId="0" applyFont="1"/>
    <xf numFmtId="0" fontId="0" fillId="0" borderId="0" xfId="0" applyFont="1" applyBorder="1"/>
    <xf numFmtId="164" fontId="0" fillId="2" borderId="0" xfId="1" applyNumberFormat="1" applyFont="1" applyFill="1"/>
    <xf numFmtId="9" fontId="0" fillId="0" borderId="0" xfId="0" applyNumberFormat="1"/>
    <xf numFmtId="0" fontId="8" fillId="2" borderId="3" xfId="5" applyFont="1" applyFill="1" applyAlignment="1">
      <alignment horizontal="center"/>
    </xf>
    <xf numFmtId="0" fontId="8" fillId="0" borderId="3" xfId="5" applyFont="1" applyAlignment="1">
      <alignment horizontal="center"/>
    </xf>
    <xf numFmtId="0" fontId="5" fillId="0" borderId="3" xfId="5" applyAlignment="1">
      <alignment horizontal="center"/>
    </xf>
  </cellXfs>
  <cellStyles count="6">
    <cellStyle name="Comma" xfId="1" builtinId="3"/>
    <cellStyle name="Comma [0]" xfId="2" builtinId="6"/>
    <cellStyle name="Heading 3" xfId="5" builtinId="18"/>
    <cellStyle name="Normal" xfId="0" builtinId="0"/>
    <cellStyle name="Normal 2" xfId="4" xr:uid="{A6ECC007-02AD-41E3-B348-8FF09E1516A9}"/>
    <cellStyle name="Percent" xfId="3" builtinId="5"/>
  </cellStyles>
  <dxfs count="9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3" formatCode="_(* #,##0_);_(* \(#,##0\);_(* &quot;-&quot;_);_(@_)"/>
      <fill>
        <patternFill patternType="solid">
          <fgColor theme="0" tint="-0.14999847407452621"/>
          <bgColor theme="0" tint="-0.1499984740745262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3" formatCode="_(* #,##0_);_(* \(#,##0\);_(* &quot;-&quot;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3" formatCode="_(* #,##0_);_(* \(#,##0\);_(* &quot;-&quot;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3" formatCode="_(* #,##0_);_(* \(#,##0\);_(* &quot;-&quot;_);_(@_)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3" formatCode="_(* #,##0_);_(* \(#,##0\);_(* &quot;-&quot;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3" formatCode="_(* #,##0_);_(* \(#,##0\);_(* &quot;-&quot;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3" formatCode="_(* #,##0_);_(* \(#,##0\);_(* &quot;-&quot;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3" formatCode="_(* #,##0_);_(* \(#,##0\);_(* &quot;-&quot;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border outline="0">
        <top style="thin">
          <color theme="1"/>
        </top>
      </border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3" formatCode="0%"/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3" formatCode="_(* #,##0_);_(* \(#,##0\);_(* &quot;-&quot;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3" formatCode="_(* #,##0_);_(* \(#,##0\);_(* &quot;-&quot;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3" formatCode="_(* #,##0_);_(* \(#,##0\);_(* &quot;-&quot;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border outline="0">
        <top style="thin">
          <color theme="1"/>
        </top>
      </border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3" formatCode="0%"/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3" formatCode="_(* #,##0_);_(* \(#,##0\);_(* &quot;-&quot;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3" formatCode="_(* #,##0_);_(* \(#,##0\);_(* &quot;-&quot;_);_(@_)"/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border outline="0">
        <top style="thin">
          <color theme="1"/>
        </top>
      </border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ill>
        <patternFill patternType="solid">
          <fgColor theme="0" tint="-0.14999847407452621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ill>
        <patternFill patternType="solid">
          <fgColor theme="0" tint="-0.14999847407452621"/>
          <bgColor theme="0" tint="-0.14999847407452621"/>
        </patternFill>
      </fill>
    </dxf>
    <dxf>
      <border outline="0">
        <top style="thin">
          <color theme="1"/>
        </top>
      </border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4" formatCode="0.00%"/>
    </dxf>
    <dxf>
      <fill>
        <patternFill patternType="solid">
          <fgColor theme="0" tint="-0.14999847407452621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ill>
        <patternFill patternType="solid">
          <fgColor theme="0" tint="-0.14999847407452621"/>
          <bgColor theme="0" tint="-0.14999847407452621"/>
        </patternFill>
      </fill>
    </dxf>
    <dxf>
      <border outline="0">
        <top style="thin">
          <color theme="1"/>
        </top>
      </border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ill>
        <patternFill patternType="solid">
          <fgColor theme="0" tint="-0.14999847407452621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ill>
        <patternFill patternType="solid">
          <fgColor theme="0" tint="-0.14999847407452621"/>
          <bgColor theme="0" tint="-0.14999847407452621"/>
        </patternFill>
      </fill>
    </dxf>
    <dxf>
      <border outline="0">
        <top style="thin">
          <color theme="1"/>
        </top>
      </border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ill>
        <patternFill patternType="solid">
          <fgColor theme="0" tint="-0.14999847407452621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ill>
        <patternFill patternType="solid">
          <fgColor theme="0" tint="-0.14999847407452621"/>
          <bgColor theme="0" tint="-0.14999847407452621"/>
        </patternFill>
      </fill>
    </dxf>
    <dxf>
      <border outline="0">
        <top style="thin">
          <color theme="1"/>
        </top>
      </border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ill>
        <patternFill patternType="solid">
          <fgColor theme="0" tint="-0.14999847407452621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ill>
        <patternFill patternType="solid">
          <fgColor theme="0" tint="-0.14999847407452621"/>
          <bgColor theme="0" tint="-0.14999847407452621"/>
        </patternFill>
      </fill>
    </dxf>
    <dxf>
      <border outline="0">
        <top style="thin">
          <color theme="1"/>
        </top>
      </border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ill>
        <patternFill patternType="solid">
          <fgColor theme="0" tint="-0.14999847407452621"/>
          <bgColor theme="0" tint="-0.14999847407452621"/>
        </patternFill>
      </fill>
    </dxf>
    <dxf>
      <border outline="0">
        <top style="thin">
          <color theme="1"/>
        </top>
      </border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6363403-721A-4A52-872C-62210557753A}" name="Table1" displayName="Table1" ref="A1:F88" totalsRowShown="0" headerRowDxfId="97" headerRowBorderDxfId="96" tableBorderDxfId="95">
  <autoFilter ref="A1:F88" xr:uid="{916CA475-E41E-4615-A861-9C352BAFF795}"/>
  <tableColumns count="6">
    <tableColumn id="1" xr3:uid="{705B7907-445C-47A4-90ED-468AFBE05E04}" name="County" dataDxfId="94"/>
    <tableColumn id="2" xr3:uid="{F24B341D-BDDE-48A7-8AF2-F8DDCE0517E6}" name="Population" dataDxfId="93" dataCellStyle="Comma [0]"/>
    <tableColumn id="5" xr3:uid="{55ACC3F2-51C1-478F-BECD-C183B8B23C20}" name="Rule 20 Admissions"/>
    <tableColumn id="6" xr3:uid="{80B7E344-FF34-4C92-9B6F-191F4C710FDD}" name="Opioids Prescribed" dataDxfId="92"/>
    <tableColumn id="8" xr3:uid="{ED799CED-6B27-4B68-A466-D19BF4051CF1}" name="Poverty"/>
    <tableColumn id="9" xr3:uid="{628F455D-3B29-422C-BE27-9CAC9CB5B418}" name="Innovative Projects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7F165A4-2BBE-49AB-9DB4-08F295CF0663}" name="Table2" displayName="Table2" ref="A1:N89" totalsRowCount="1">
  <autoFilter ref="A1:N88" xr:uid="{CBE10951-65FA-4608-8B58-AAF2625A8C79}"/>
  <sortState xmlns:xlrd2="http://schemas.microsoft.com/office/spreadsheetml/2017/richdata2" ref="A2:N88">
    <sortCondition ref="A1:A88"/>
  </sortState>
  <tableColumns count="14">
    <tableColumn id="1" xr3:uid="{45C04535-66A7-415C-B340-B2B328CA12D0}" name="County"/>
    <tableColumn id="2" xr3:uid="{16F6D168-F4EE-4BE4-ACA5-8478B83FF4BC}" name="Population" totalsRowFunction="sum" dataDxfId="19" totalsRowDxfId="18" dataCellStyle="Comma"/>
    <tableColumn id="3" xr3:uid="{9F88BDC0-6EEC-4C82-855F-F41B9F356300}" name="Rule 20 Admissions" totalsRowFunction="sum" totalsRowDxfId="17" dataCellStyle="Normal"/>
    <tableColumn id="4" xr3:uid="{18EC67D3-43DC-4B83-AB87-41701452E537}" name="20.01 Orders" totalsRowFunction="sum"/>
    <tableColumn id="7" xr3:uid="{654446BB-1EC6-466C-BFC4-89E121DB35D1}" name="20.01 Individuals" totalsRowFunction="sum"/>
    <tableColumn id="11" xr3:uid="{C236F90C-C404-4068-9C1C-A310D17A4EF0}" name="Total 20.01 Individuals"/>
    <tableColumn id="14" xr3:uid="{16AE646E-E3B0-453C-89E3-AF54CEFBE64F}" name="Population/10k" totalsRowDxfId="16" dataCellStyle="Comma [0]">
      <calculatedColumnFormula>B2/10000</calculatedColumnFormula>
    </tableColumn>
    <tableColumn id="15" xr3:uid="{EFFD3207-98DC-43E3-8485-0E8821919450}" name="20.01 Individuals Per Capita" totalsRowDxfId="15" dataCellStyle="Comma [0]">
      <calculatedColumnFormula>E2/G2</calculatedColumnFormula>
    </tableColumn>
    <tableColumn id="12" xr3:uid="{B7410DE3-7699-457B-AFB7-6D750C595706}" name="Percent of Total 20.01 Individuals" totalsRowDxfId="14" dataCellStyle="Percent">
      <calculatedColumnFormula>E2/F2</calculatedColumnFormula>
    </tableColumn>
    <tableColumn id="5" xr3:uid="{7EA255FD-ECE9-4214-80E5-8E4458FB3249}" name="20.02 Orders" totalsRowFunction="sum" totalsRowDxfId="13"/>
    <tableColumn id="10" xr3:uid="{5FB91922-E467-4C76-90AF-A3C77A0B1D2C}" name="20.02 Individuals" totalsRowFunction="sum"/>
    <tableColumn id="6" xr3:uid="{867FE279-FAE4-4B09-A080-D1648248253A}" name="Opioids Prescribed"/>
    <tableColumn id="8" xr3:uid="{0FFDB50F-B293-4E65-97C3-5867240D4D2A}" name="Poverty" dataDxfId="12" totalsRowDxfId="11" dataCellStyle="Percent"/>
    <tableColumn id="9" xr3:uid="{7F0115AB-185B-49A5-BFFE-5B54B6B46E13}" name="Innovative Projects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E26F2E6A-40E3-41B4-AA31-D8893AEA70C1}" name="Table13" displayName="Table13" ref="A1:N89" totalsRowCount="1">
  <autoFilter ref="A1:N88" xr:uid="{1EE04EA6-FE58-4FF2-9101-93F3BBAAA194}"/>
  <sortState xmlns:xlrd2="http://schemas.microsoft.com/office/spreadsheetml/2017/richdata2" ref="A2:N88">
    <sortCondition ref="A1:A88"/>
  </sortState>
  <tableColumns count="14">
    <tableColumn id="1" xr3:uid="{B7A1EDEE-33D3-41C0-B1A4-41662FAD6FDE}" name="County" dataDxfId="10" totalsRowDxfId="9"/>
    <tableColumn id="2" xr3:uid="{0585B372-83A5-4329-95D9-091AC576B295}" name="Population" dataCellStyle="Comma [0]"/>
    <tableColumn id="3" xr3:uid="{5065C365-B547-455A-B3AE-746BD99B3F2C}" name="Rule 20 Admissions" totalsRowFunction="sum"/>
    <tableColumn id="4" xr3:uid="{F210429C-32F0-4DD3-9B5E-3CED6549B21C}" name="20.01 Orders" totalsRowFunction="sum"/>
    <tableColumn id="9" xr3:uid="{3BCE2315-DCF3-4F18-9420-23A5CC078591}" name="20.01 Individuals " totalsRowFunction="sum"/>
    <tableColumn id="11" xr3:uid="{786408A7-20F0-413F-B58C-C1920937F618}" name="Total 20.01 Individuals">
      <calculatedColumnFormula>SUBTOTAL(109,Table13[20.01 Individuals ])</calculatedColumnFormula>
    </tableColumn>
    <tableColumn id="13" xr3:uid="{08A68C05-B6F7-4F09-84F5-53B60D5528FF}" name="Population/10k" totalsRowDxfId="8" dataCellStyle="Comma [0]" totalsRowCellStyle="Comma [0]">
      <calculatedColumnFormula>B2/10000</calculatedColumnFormula>
    </tableColumn>
    <tableColumn id="14" xr3:uid="{2A13CF95-D88A-4E43-8424-0E89000EFA08}" name="20.01 Individuals Per Capita" dataCellStyle="Comma [0]" totalsRowCellStyle="Comma [0]">
      <calculatedColumnFormula>E2/G2</calculatedColumnFormula>
    </tableColumn>
    <tableColumn id="12" xr3:uid="{428013E9-15CF-4B0C-85EF-2D3C3124B5E1}" name="Percent of Total 20.01 Individuals" totalsRowDxfId="7" dataCellStyle="Percent" totalsRowCellStyle="Percent">
      <calculatedColumnFormula>E2/F2</calculatedColumnFormula>
    </tableColumn>
    <tableColumn id="5" xr3:uid="{70A596EA-9AB6-4C65-9002-33B7C196E0E7}" name="20.02 Orders" totalsRowFunction="sum"/>
    <tableColumn id="10" xr3:uid="{DFF793C4-E49E-4A9C-8047-D23E0B114FB9}" name="20.02 Individuals " totalsRowFunction="sum"/>
    <tableColumn id="6" xr3:uid="{D240FE79-F61C-4DD6-A7A3-0F7FE5EC3A51}" name="Opioids Prescribed"/>
    <tableColumn id="7" xr3:uid="{0F297C6D-9C49-48F5-B837-4E35CA58A711}" name="Poverty"/>
    <tableColumn id="8" xr3:uid="{638BDB47-0095-49ED-953E-98A26F91467D}" name="Innovative Projects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864131A8-4294-4EB9-BAF6-90F533C3E067}" name="Table15" displayName="Table15" ref="A1:L89" totalsRowCount="1">
  <autoFilter ref="A1:L88" xr:uid="{E69436E0-FDC8-42CC-BDC7-144BB2AC45C4}"/>
  <sortState xmlns:xlrd2="http://schemas.microsoft.com/office/spreadsheetml/2017/richdata2" ref="A2:L88">
    <sortCondition ref="A1:A88"/>
  </sortState>
  <tableColumns count="12">
    <tableColumn id="1" xr3:uid="{18F8D449-A3D0-4B76-B979-F2F9D0041646}" name="County" dataDxfId="6" totalsRowDxfId="5"/>
    <tableColumn id="2" xr3:uid="{44787430-ABDA-4E18-A154-93F1E31F0B86}" name="Population"/>
    <tableColumn id="3" xr3:uid="{CFAD2215-B6B6-4671-8D8F-7958FE5C26E7}" name="Rule 20 Admissions"/>
    <tableColumn id="4" xr3:uid="{45EE22D2-5D40-4D5E-903E-5ED52EF5FAD4}" name="20.01 Orders" totalsRowFunction="sum"/>
    <tableColumn id="5" xr3:uid="{B608C5CC-2681-4100-A5DB-D180D93F20C2}" name="20.01 Individuals " totalsRowFunction="sum"/>
    <tableColumn id="11" xr3:uid="{C167F6BF-BDBB-4858-BFB1-D95BBFF10682}" name="Total 20.01 Individuals">
      <calculatedColumnFormula>SUBTOTAL(109,Table15[20.01 Individuals ])</calculatedColumnFormula>
    </tableColumn>
    <tableColumn id="12" xr3:uid="{61DDB739-4FEE-404F-B672-A8F647A9C825}" name="Percent of Total 20.01 Individuals" dataCellStyle="Percent" totalsRowCellStyle="Percent">
      <calculatedColumnFormula>E2/F2</calculatedColumnFormula>
    </tableColumn>
    <tableColumn id="6" xr3:uid="{AF5202D0-CBCD-4BBE-B214-EAFEAEF37C91}" name="20.02 Orders" totalsRowFunction="sum"/>
    <tableColumn id="7" xr3:uid="{F50E9F74-2C3F-499C-B40B-724FF70A950A}" name="20.02 Individuals " totalsRowFunction="sum"/>
    <tableColumn id="8" xr3:uid="{A89DB903-24D0-40B6-A6B0-254A84A475ED}" name="Opioids Prescribed"/>
    <tableColumn id="9" xr3:uid="{517EDC8D-E3C5-4971-A9CF-8358E1F0EC2D}" name="Poverty"/>
    <tableColumn id="10" xr3:uid="{5202D603-D865-4C41-BEA9-EA7A25FD1F7F}" name="Innovative Projects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2831FF5E-CB53-4119-974B-8A4C9E8E2819}" name="Table32" displayName="Table32" ref="A1:F11" totalsRowShown="0" headerRowDxfId="4" headerRowBorderDxfId="3">
  <autoFilter ref="A1:F11" xr:uid="{88A89CA1-D922-4282-A5F3-4B131D31B8D2}"/>
  <tableColumns count="6">
    <tableColumn id="1" xr3:uid="{5261C2DE-E69D-4CCC-AC91-19278E721830}" name="Number of Homeless Individuals per 10,000 people" dataDxfId="2"/>
    <tableColumn id="2" xr3:uid="{87EAC79D-F0F7-40EA-8A82-2F75E3F9749F}" name="2014" dataCellStyle="Comma [0]"/>
    <tableColumn id="3" xr3:uid="{75B89F76-DBEE-4A56-84C9-D0884C4114AA}" name="2015" dataCellStyle="Comma [0]"/>
    <tableColumn id="4" xr3:uid="{47C610C8-73AA-4DB8-B02A-7D66CDD656E0}" name="2016" dataCellStyle="Comma [0]"/>
    <tableColumn id="5" xr3:uid="{78734445-F142-40A5-B264-F36E362CFB2F}" name="2017" dataCellStyle="Comma [0]"/>
    <tableColumn id="6" xr3:uid="{1E20B2AE-4784-468B-98CE-51E1271A2D9E}" name="2018" dataCellStyle="Comma [0]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EF5F60B-8FDA-4C01-8BE4-04B6B4AB07DD}" name="Table14" displayName="Table14" ref="A13:F23" totalsRowShown="0" headerRowDxfId="1">
  <autoFilter ref="A13:F23" xr:uid="{7E03B76F-428D-40A4-87C2-B735C062E771}"/>
  <tableColumns count="6">
    <tableColumn id="1" xr3:uid="{9980B0FC-651E-4E41-81A3-F4B7883F9D35}" name="Individuals with Rule 20.01 Cases" dataDxfId="0" dataCellStyle="Comma [0]"/>
    <tableColumn id="2" xr3:uid="{A2F15812-A686-4DB4-AF92-26BD6402D35C}" name="2014"/>
    <tableColumn id="3" xr3:uid="{CDC1F5C4-E949-4BD4-9365-B97A9B422B5B}" name="2015"/>
    <tableColumn id="4" xr3:uid="{8D7ECC5F-4331-4BC0-83E0-CF600C6EC901}" name="2016"/>
    <tableColumn id="5" xr3:uid="{4C46B781-88C5-407B-9AEE-4EB9561F941A}" name="2017"/>
    <tableColumn id="6" xr3:uid="{23D60A6D-A002-4EC3-B025-009A2B29BC96}" name="2018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193BFB4-B071-4A12-9733-E8D2E2272399}" name="Table3" displayName="Table3" ref="A1:F88" totalsRowShown="0" headerRowDxfId="91" headerRowBorderDxfId="90" tableBorderDxfId="89">
  <autoFilter ref="A1:F88" xr:uid="{192301AC-E2D4-4FFC-94F7-B70BF8176F60}"/>
  <tableColumns count="6">
    <tableColumn id="1" xr3:uid="{E68535AF-6400-4DB1-A4FB-1ADBD204E613}" name="County" dataDxfId="88"/>
    <tableColumn id="2" xr3:uid="{146AE540-91EC-4742-AF1C-91FC44789F42}" name="Population" dataDxfId="87" dataCellStyle="Comma [0]"/>
    <tableColumn id="5" xr3:uid="{73F74FF7-C1AF-4755-BB0A-184351B633AE}" name="Rule 20 Admissions"/>
    <tableColumn id="6" xr3:uid="{5C88FB4E-187A-4D8B-AE32-8D735EA936B1}" name="Opioids Prescribed" dataDxfId="86"/>
    <tableColumn id="8" xr3:uid="{9A1B5EFD-9FE6-478B-9F10-EB9CA5610EF1}" name="Poverty"/>
    <tableColumn id="9" xr3:uid="{5271FC3C-7DFA-48FC-A4C9-A378AC883373}" name="Innovative Projects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A121B80-9584-4A1C-80FF-DD4C37714C39}" name="Table4" displayName="Table4" ref="A1:F88" totalsRowShown="0" headerRowDxfId="85" headerRowBorderDxfId="84" tableBorderDxfId="83">
  <autoFilter ref="A1:F88" xr:uid="{13CD0816-8EEA-4271-BB62-63617111A692}"/>
  <tableColumns count="6">
    <tableColumn id="1" xr3:uid="{CB665B5C-7975-4DC3-B9FB-2044C626A9EA}" name="County" dataDxfId="82"/>
    <tableColumn id="2" xr3:uid="{5F58D7F6-DE1B-47B5-80AB-7402EABE1EA7}" name="Population" dataDxfId="81" dataCellStyle="Comma [0]"/>
    <tableColumn id="5" xr3:uid="{40BA57A0-4CD6-4B44-A6E3-6514A27B6B5F}" name="Rule 20 Admissions"/>
    <tableColumn id="6" xr3:uid="{678F40FE-737B-4DAC-B744-EA4C76E9E7D7}" name="Opioids Prescribed" dataDxfId="80"/>
    <tableColumn id="8" xr3:uid="{18AE120F-E3AD-4C24-8865-5EF4AA0EE7F4}" name="Poverty"/>
    <tableColumn id="9" xr3:uid="{22FAAC34-6AA1-4B5F-A38F-F28C87651746}" name="Innovative Projects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83F0EC9-C7CA-464C-B7AA-B15121D54781}" name="Table6" displayName="Table6" ref="A1:F88" totalsRowShown="0" headerRowDxfId="79" headerRowBorderDxfId="78" tableBorderDxfId="77">
  <autoFilter ref="A1:F88" xr:uid="{7F81435C-E85B-423F-A96B-37015AE84402}"/>
  <tableColumns count="6">
    <tableColumn id="1" xr3:uid="{E6D209F7-6E0C-4042-B19A-72C21CCF24E5}" name="County" dataDxfId="76"/>
    <tableColumn id="2" xr3:uid="{9EAC6D50-10B3-4100-95AB-7C649E0226D7}" name="Population" dataDxfId="75" dataCellStyle="Comma [0]"/>
    <tableColumn id="5" xr3:uid="{87783BB9-D1A1-434A-9FC1-D7DA70835335}" name="Rule 20 Admissions"/>
    <tableColumn id="6" xr3:uid="{D5B88572-45B7-45F3-8F4B-8A403C5DBBF2}" name="Opioids Prescribed" dataDxfId="74"/>
    <tableColumn id="8" xr3:uid="{5FE81DE9-EAD5-4703-9CE3-EB8F87AA3676}" name="Poverty"/>
    <tableColumn id="9" xr3:uid="{6F1F7B11-D250-4CE9-BE99-4C0793DD2604}" name="Innovative Projects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9172FB4-5EB6-4D90-909B-3136E20A5F92}" name="Table7" displayName="Table7" ref="A1:F88" totalsRowShown="0" headerRowDxfId="73" headerRowBorderDxfId="72" tableBorderDxfId="71">
  <autoFilter ref="A1:F88" xr:uid="{C61EFD2D-36B5-4930-A3E7-D450DC5E3C81}"/>
  <tableColumns count="6">
    <tableColumn id="1" xr3:uid="{25B0F152-44F1-416F-8E86-B4B1230A49DD}" name="County" dataDxfId="70"/>
    <tableColumn id="2" xr3:uid="{4E17062D-C1C8-4D3E-B176-720618041F5B}" name="Population" dataDxfId="69" dataCellStyle="Comma [0]"/>
    <tableColumn id="5" xr3:uid="{40F8E796-7D36-4D15-A328-ABC1CA736A50}" name="Rule 20 Admissions"/>
    <tableColumn id="6" xr3:uid="{C08BDC4D-3CCD-44AD-B6C1-A4277A67BBB5}" name="Opioids Prescribed" dataDxfId="68"/>
    <tableColumn id="8" xr3:uid="{E00D563A-0755-420F-B353-37A0D3C0393D}" name="Poverty" dataDxfId="67" dataCellStyle="Percent"/>
    <tableColumn id="9" xr3:uid="{B9202D81-8141-44CE-B808-592537EB4B03}" name="Innovative Projects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6A2F53D8-6198-4B14-9B4E-4DB6615975C5}" name="Table8" displayName="Table8" ref="A1:F88" totalsRowShown="0" headerRowDxfId="66" headerRowBorderDxfId="65" tableBorderDxfId="64">
  <autoFilter ref="A1:F88" xr:uid="{344B61EF-1C00-4B90-89EE-1CB205483467}"/>
  <tableColumns count="6">
    <tableColumn id="1" xr3:uid="{B54B874F-9629-440C-B4CE-AB5094C3BF56}" name="County" dataDxfId="63"/>
    <tableColumn id="2" xr3:uid="{21C6EA64-B662-44D5-857B-51048E5356DE}" name="Population" dataDxfId="62" dataCellStyle="Comma [0]"/>
    <tableColumn id="5" xr3:uid="{F96B1C4B-C0A6-47B7-9142-E9282D68DB08}" name="Rule 20 Admissions"/>
    <tableColumn id="6" xr3:uid="{8665B7B0-CCB3-43AE-863D-DB4D23DA93F1}" name="Opioids Prescribed" dataDxfId="61"/>
    <tableColumn id="8" xr3:uid="{EDED6B52-6CE0-42A9-A106-2C645F50B641}" name="Poverty" dataCellStyle="Percent"/>
    <tableColumn id="9" xr3:uid="{43C230D4-A1A3-4C06-816C-EFE862142DCA}" name="Innovative Projects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310D7603-2052-420E-BA4D-1E53125B36A9}" name="Table9" displayName="Table9" ref="A1:N89" totalsRowCount="1" headerRowDxfId="60" headerRowBorderDxfId="59" tableBorderDxfId="58">
  <autoFilter ref="A1:N88" xr:uid="{6A95E5F2-1EF3-433F-A5B2-9369CB6B065E}"/>
  <sortState xmlns:xlrd2="http://schemas.microsoft.com/office/spreadsheetml/2017/richdata2" ref="A2:N88">
    <sortCondition ref="A1:A88"/>
  </sortState>
  <tableColumns count="14">
    <tableColumn id="1" xr3:uid="{610C96C7-C964-4F86-B6DD-93D459BE579E}" name="County" dataDxfId="57" totalsRowDxfId="56"/>
    <tableColumn id="11" xr3:uid="{31A0D266-043E-47D8-B028-9DF57ED6B623}" name="Population" dataDxfId="55" totalsRowDxfId="54"/>
    <tableColumn id="5" xr3:uid="{5EC0B0DA-28AC-4610-8986-BAFD8BF9B9DB}" name="Rule 20 Admissions"/>
    <tableColumn id="10" xr3:uid="{A1DFB0FF-07D6-4A8E-A5E6-7A405CEA07C0}" name="20.01 Orders" totalsRowFunction="sum"/>
    <tableColumn id="13" xr3:uid="{E6F4D98E-B821-4E7F-889B-113DDA4E4466}" name="20.01 Individuals" totalsRowFunction="sum"/>
    <tableColumn id="17" xr3:uid="{72AA6433-8CA3-40FF-BDD4-6943CB987970}" name="Total Individuals"/>
    <tableColumn id="3" xr3:uid="{C989B609-00DD-4438-898E-1B993CE8A709}" name="Population/10k" totalsRowDxfId="53" dataCellStyle="Comma [0]">
      <calculatedColumnFormula>B2/10000</calculatedColumnFormula>
    </tableColumn>
    <tableColumn id="2" xr3:uid="{B52DBC78-E66A-462D-8ABA-9D7A6F2489B1}" name="20.01 Individuals Per Capita" totalsRowDxfId="52" dataCellStyle="Comma [0]">
      <calculatedColumnFormula>E2/G2</calculatedColumnFormula>
    </tableColumn>
    <tableColumn id="16" xr3:uid="{169F4077-B9F6-4D85-8921-34862E23140E}" name="Percent of Total 20.01 Individuals" totalsRowFunction="sum" totalsRowDxfId="51" dataCellStyle="Percent">
      <calculatedColumnFormula>E2/F2</calculatedColumnFormula>
    </tableColumn>
    <tableColumn id="12" xr3:uid="{816DC989-B380-42B5-9201-94164CD71CA7}" name="20.02 Orders" totalsRowFunction="sum"/>
    <tableColumn id="15" xr3:uid="{98C8AA8B-71F2-44C5-8F1C-73C9F7D0E59F}" name="20.02 Individuals" totalsRowFunction="sum"/>
    <tableColumn id="6" xr3:uid="{40CF6B64-64FA-4D49-AF1F-12B609907B8A}" name="Opioids Prescribed" dataDxfId="50" totalsRowDxfId="49"/>
    <tableColumn id="8" xr3:uid="{3362673C-EE84-42A2-90EC-406634FECAD7}" name="Poverty" totalsRowDxfId="48" dataCellStyle="Percent"/>
    <tableColumn id="9" xr3:uid="{3B652B27-E8B1-4D3C-8CAD-31A86F218FAB}" name="Innovative Projects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4C40E726-B10B-4414-936A-D6251F0030D1}" name="Table10" displayName="Table10" ref="A1:N89" totalsRowCount="1" headerRowDxfId="47" headerRowBorderDxfId="46" tableBorderDxfId="45">
  <autoFilter ref="A1:N88" xr:uid="{38691E9F-B194-4194-8651-41793E86C452}"/>
  <sortState xmlns:xlrd2="http://schemas.microsoft.com/office/spreadsheetml/2017/richdata2" ref="A2:N88">
    <sortCondition ref="A1:A88"/>
  </sortState>
  <tableColumns count="14">
    <tableColumn id="1" xr3:uid="{5CD47E0B-6699-4642-B806-B45FA0BAD102}" name="County" dataDxfId="44" totalsRowDxfId="43"/>
    <tableColumn id="2" xr3:uid="{88D54C10-CB1C-4871-8ED1-CBF52F8EE4FD}" name="Population" dataDxfId="42" totalsRowDxfId="41" dataCellStyle="Comma [0]"/>
    <tableColumn id="5" xr3:uid="{2DDBCAA5-9FA5-4C34-9EA3-335F9148C338}" name="Rule 20 Admissions"/>
    <tableColumn id="12" xr3:uid="{A3BE4BC8-2C9D-41A0-BD8D-F54CDDB9B51A}" name="20.01 Orders" totalsRowFunction="sum"/>
    <tableColumn id="14" xr3:uid="{41FD77FD-19D3-4071-AB24-EABD95A94AAF}" name="20.01 Individuals" totalsRowFunction="sum"/>
    <tableColumn id="16" xr3:uid="{765A08FB-5606-4EBD-A4F0-AE4296E1D1B8}" name="Total Individuals"/>
    <tableColumn id="3" xr3:uid="{459C00C6-2F88-4167-9819-E5FB400CAFB8}" name="Population/10k" totalsRowDxfId="40" dataCellStyle="Comma [0]">
      <calculatedColumnFormula>B2/10000</calculatedColumnFormula>
    </tableColumn>
    <tableColumn id="4" xr3:uid="{1DD439C3-DBDB-4C19-9E7A-D0C4925512A8}" name="20.01 Individuals Per Capita" totalsRowDxfId="39" dataCellStyle="Comma [0]">
      <calculatedColumnFormula>E2/G2</calculatedColumnFormula>
    </tableColumn>
    <tableColumn id="17" xr3:uid="{3D3FD260-3445-49D3-A8CF-AA148B787593}" name="Percent of Total 20.01 Individuals" totalsRowDxfId="38" dataCellStyle="Percent">
      <calculatedColumnFormula>E2/F2</calculatedColumnFormula>
    </tableColumn>
    <tableColumn id="13" xr3:uid="{D7CF6B24-E06F-48BE-BE9E-629EF6362F58}" name="20.02 Orders" totalsRowFunction="sum"/>
    <tableColumn id="15" xr3:uid="{73F6DFB1-264F-4327-87B7-61F1F42C75A7}" name="20.02 Individuals" totalsRowFunction="sum"/>
    <tableColumn id="6" xr3:uid="{DB2699CB-289C-4C74-AAF7-F53BF3D0A070}" name="Opioids Prescribed" dataDxfId="37" totalsRowDxfId="36"/>
    <tableColumn id="8" xr3:uid="{C1DACFB5-40A2-43C5-8B8C-0238C03C5260}" name="Poverty" totalsRowDxfId="35" dataCellStyle="Percent"/>
    <tableColumn id="9" xr3:uid="{E78F2015-DA7A-4780-9029-873129026B68}" name="Innovative Projects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749BCC87-06BC-483D-A4FA-3906DBEB657D}" name="Table11" displayName="Table11" ref="A1:N89" totalsRowCount="1" headerRowDxfId="34" headerRowBorderDxfId="33" tableBorderDxfId="32">
  <autoFilter ref="A1:N88" xr:uid="{C07C6FE1-55C8-43BF-917F-ADC9F0394B88}"/>
  <sortState xmlns:xlrd2="http://schemas.microsoft.com/office/spreadsheetml/2017/richdata2" ref="A2:N88">
    <sortCondition ref="A1:A88"/>
  </sortState>
  <tableColumns count="14">
    <tableColumn id="1" xr3:uid="{CD7E1149-1DAD-42FA-9F03-C9394EBEEAE9}" name="County" dataDxfId="31" totalsRowDxfId="30"/>
    <tableColumn id="2" xr3:uid="{9B029D0B-0E5D-43A7-9BE7-4D14227BAE39}" name="Population" dataDxfId="29" totalsRowDxfId="28" dataCellStyle="Comma [0]"/>
    <tableColumn id="5" xr3:uid="{9BDD04EA-8632-483E-98C0-A302F4222BF1}" name="Rule 20 Admissions"/>
    <tableColumn id="10" xr3:uid="{D6F7F1E6-B704-4F1C-8E4E-8E96B17FB93B}" name="20.01 Orders" totalsRowFunction="sum"/>
    <tableColumn id="12" xr3:uid="{1CC94F80-4F50-40B5-AA01-12E0A330BE27}" name="20.01 Individuals" totalsRowFunction="sum"/>
    <tableColumn id="14" xr3:uid="{6E810A0B-2C1E-46D2-B618-37C333E98292}" name="Total Individuals">
      <calculatedColumnFormula>SUBTOTAL(109,Table11[20.01 Individuals])</calculatedColumnFormula>
    </tableColumn>
    <tableColumn id="3" xr3:uid="{40D74864-BB37-4BF1-BC0C-AB6E25AA486C}" name="Population/10k" totalsRowDxfId="27" dataCellStyle="Comma [0]">
      <calculatedColumnFormula>B2/10000</calculatedColumnFormula>
    </tableColumn>
    <tableColumn id="4" xr3:uid="{50236F71-C82F-4C03-BA97-055702382DC8}" name="20.01 Individuals Per Capita" dataDxfId="26" dataCellStyle="Comma [0]">
      <calculatedColumnFormula>E2/G2</calculatedColumnFormula>
    </tableColumn>
    <tableColumn id="15" xr3:uid="{3BD4BCEA-8781-41D4-BE60-3A5E14993E5A}" name="Percent of Total 20.01 Individuals" totalsRowFunction="sum" totalsRowDxfId="25" dataCellStyle="Percent">
      <calculatedColumnFormula>E2/F2</calculatedColumnFormula>
    </tableColumn>
    <tableColumn id="11" xr3:uid="{B730A3CB-F8EC-4120-81D7-42A2662489B2}" name="Rule 20.02 Orders" totalsRowFunction="sum"/>
    <tableColumn id="13" xr3:uid="{5E0B52F4-F463-4824-86C2-31D246378C2C}" name="20.02 Individuals" totalsRowFunction="sum" totalsRowDxfId="24"/>
    <tableColumn id="6" xr3:uid="{042C3E25-AFFE-471C-B2C7-A51FCF0B5F82}" name="Opioids Prescribed" dataDxfId="23" totalsRowDxfId="22"/>
    <tableColumn id="8" xr3:uid="{13F77096-41FE-45CD-A783-E11616D1F5D1}" name="Poverty" dataDxfId="21" totalsRowDxfId="20" dataCellStyle="Percent"/>
    <tableColumn id="9" xr3:uid="{811B29AE-710C-4CAB-AD18-1EBE8445AA90}" name="Innovative Projects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CA145-7C1F-4D7A-83A2-87B6ABB5076A}">
  <dimension ref="A1:F88"/>
  <sheetViews>
    <sheetView topLeftCell="A63" workbookViewId="0">
      <selection activeCell="B73" sqref="B73"/>
    </sheetView>
  </sheetViews>
  <sheetFormatPr defaultRowHeight="14.4" x14ac:dyDescent="0.3"/>
  <cols>
    <col min="1" max="1" width="19.109375" bestFit="1" customWidth="1"/>
    <col min="2" max="2" width="12.44140625" bestFit="1" customWidth="1"/>
    <col min="3" max="3" width="19.44140625" bestFit="1" customWidth="1"/>
    <col min="4" max="4" width="16.6640625" style="3" bestFit="1" customWidth="1"/>
    <col min="5" max="5" width="9.77734375" bestFit="1" customWidth="1"/>
    <col min="6" max="6" width="19.6640625" bestFit="1" customWidth="1"/>
  </cols>
  <sheetData>
    <row r="1" spans="1:6" x14ac:dyDescent="0.3">
      <c r="A1" s="8" t="s">
        <v>0</v>
      </c>
      <c r="B1" s="8" t="s">
        <v>1</v>
      </c>
      <c r="C1" s="8" t="s">
        <v>2</v>
      </c>
      <c r="D1" s="10" t="s">
        <v>3</v>
      </c>
      <c r="E1" s="9" t="s">
        <v>4</v>
      </c>
      <c r="F1" s="8" t="s">
        <v>5</v>
      </c>
    </row>
    <row r="2" spans="1:6" x14ac:dyDescent="0.3">
      <c r="A2" s="4" t="s">
        <v>45</v>
      </c>
      <c r="B2" s="12">
        <v>16054</v>
      </c>
      <c r="D2" s="6">
        <v>99.9</v>
      </c>
    </row>
    <row r="3" spans="1:6" x14ac:dyDescent="0.3">
      <c r="A3" t="s">
        <v>40</v>
      </c>
      <c r="B3" s="12">
        <v>332751</v>
      </c>
      <c r="D3" s="3">
        <v>61.1</v>
      </c>
    </row>
    <row r="4" spans="1:6" x14ac:dyDescent="0.3">
      <c r="A4" s="4" t="s">
        <v>77</v>
      </c>
      <c r="B4" s="12">
        <v>32302</v>
      </c>
      <c r="D4" s="6">
        <v>57.7</v>
      </c>
    </row>
    <row r="5" spans="1:6" x14ac:dyDescent="0.3">
      <c r="A5" t="s">
        <v>64</v>
      </c>
      <c r="B5" s="12">
        <v>43861</v>
      </c>
      <c r="D5" s="3">
        <v>69.599999999999994</v>
      </c>
    </row>
    <row r="6" spans="1:6" x14ac:dyDescent="0.3">
      <c r="A6" s="4" t="s">
        <v>54</v>
      </c>
      <c r="B6" s="12">
        <v>39805</v>
      </c>
      <c r="D6" s="6">
        <v>54.1</v>
      </c>
    </row>
    <row r="7" spans="1:6" x14ac:dyDescent="0.3">
      <c r="A7" t="s">
        <v>87</v>
      </c>
      <c r="B7" s="12">
        <v>5466</v>
      </c>
      <c r="D7" s="3">
        <v>118.5</v>
      </c>
    </row>
    <row r="8" spans="1:6" x14ac:dyDescent="0.3">
      <c r="A8" s="4" t="s">
        <v>33</v>
      </c>
      <c r="B8" s="12">
        <v>60393</v>
      </c>
      <c r="D8" s="6">
        <v>73.3</v>
      </c>
    </row>
    <row r="9" spans="1:6" x14ac:dyDescent="0.3">
      <c r="A9" t="s">
        <v>34</v>
      </c>
      <c r="B9" s="12">
        <v>26155</v>
      </c>
      <c r="D9" s="3">
        <v>65</v>
      </c>
    </row>
    <row r="10" spans="1:6" x14ac:dyDescent="0.3">
      <c r="A10" s="4" t="s">
        <v>47</v>
      </c>
      <c r="B10" s="12">
        <v>34128</v>
      </c>
      <c r="D10" s="6">
        <v>81.599999999999994</v>
      </c>
    </row>
    <row r="11" spans="1:6" x14ac:dyDescent="0.3">
      <c r="A11" t="s">
        <v>41</v>
      </c>
      <c r="B11" s="12">
        <v>89615</v>
      </c>
      <c r="D11" s="3">
        <v>43.7</v>
      </c>
    </row>
    <row r="12" spans="1:6" x14ac:dyDescent="0.3">
      <c r="A12" s="4" t="s">
        <v>51</v>
      </c>
      <c r="B12" s="12">
        <v>28654</v>
      </c>
      <c r="D12" s="6">
        <v>42.1</v>
      </c>
    </row>
    <row r="13" spans="1:6" x14ac:dyDescent="0.3">
      <c r="A13" t="s">
        <v>88</v>
      </c>
      <c r="B13" s="12">
        <v>12512</v>
      </c>
      <c r="D13" s="3">
        <v>36.9</v>
      </c>
    </row>
    <row r="14" spans="1:6" x14ac:dyDescent="0.3">
      <c r="A14" s="4" t="s">
        <v>53</v>
      </c>
      <c r="B14" s="12">
        <v>50384</v>
      </c>
      <c r="D14" s="6">
        <v>30.2</v>
      </c>
    </row>
    <row r="15" spans="1:6" x14ac:dyDescent="0.3">
      <c r="A15" t="s">
        <v>76</v>
      </c>
      <c r="B15" s="12">
        <v>55900</v>
      </c>
      <c r="D15" s="3">
        <v>59.1</v>
      </c>
    </row>
    <row r="16" spans="1:6" x14ac:dyDescent="0.3">
      <c r="A16" s="4" t="s">
        <v>65</v>
      </c>
      <c r="B16" s="12">
        <v>8247</v>
      </c>
      <c r="D16" s="6">
        <v>84.1</v>
      </c>
    </row>
    <row r="17" spans="1:4" x14ac:dyDescent="0.3">
      <c r="A17" t="s">
        <v>46</v>
      </c>
      <c r="B17" s="12">
        <v>5437</v>
      </c>
      <c r="D17" s="3" t="s">
        <v>17</v>
      </c>
    </row>
    <row r="18" spans="1:4" x14ac:dyDescent="0.3">
      <c r="A18" s="4" t="s">
        <v>89</v>
      </c>
      <c r="B18" s="12">
        <v>11222</v>
      </c>
      <c r="D18" s="6">
        <v>70.400000000000006</v>
      </c>
    </row>
    <row r="19" spans="1:4" x14ac:dyDescent="0.3">
      <c r="A19" t="s">
        <v>52</v>
      </c>
      <c r="B19" s="12">
        <v>61739</v>
      </c>
      <c r="D19" s="3">
        <v>68.8</v>
      </c>
    </row>
    <row r="20" spans="1:4" x14ac:dyDescent="0.3">
      <c r="A20" s="4" t="s">
        <v>42</v>
      </c>
      <c r="B20" s="12">
        <v>398487</v>
      </c>
      <c r="D20" s="6">
        <v>61.5</v>
      </c>
    </row>
    <row r="21" spans="1:4" x14ac:dyDescent="0.3">
      <c r="A21" t="s">
        <v>20</v>
      </c>
      <c r="B21" s="12">
        <v>19774</v>
      </c>
      <c r="D21" s="3">
        <v>19.7</v>
      </c>
    </row>
    <row r="22" spans="1:4" x14ac:dyDescent="0.3">
      <c r="A22" s="4" t="s">
        <v>78</v>
      </c>
      <c r="B22" s="12">
        <v>36151</v>
      </c>
      <c r="D22" s="6">
        <v>84.1</v>
      </c>
    </row>
    <row r="23" spans="1:4" x14ac:dyDescent="0.3">
      <c r="A23" t="s">
        <v>35</v>
      </c>
      <c r="B23" s="12">
        <v>14784</v>
      </c>
      <c r="D23" s="3">
        <v>47.3</v>
      </c>
    </row>
    <row r="24" spans="1:4" x14ac:dyDescent="0.3">
      <c r="A24" s="4" t="s">
        <v>21</v>
      </c>
      <c r="B24" s="12">
        <v>20940</v>
      </c>
      <c r="D24" s="6">
        <v>24.1</v>
      </c>
    </row>
    <row r="25" spans="1:4" x14ac:dyDescent="0.3">
      <c r="A25" t="s">
        <v>22</v>
      </c>
      <c r="B25" s="12">
        <v>31187</v>
      </c>
      <c r="D25" s="3">
        <v>48.9</v>
      </c>
    </row>
    <row r="26" spans="1:4" x14ac:dyDescent="0.3">
      <c r="A26" s="4" t="s">
        <v>32</v>
      </c>
      <c r="B26" s="12">
        <v>46018</v>
      </c>
      <c r="D26" s="6">
        <v>41.8</v>
      </c>
    </row>
    <row r="27" spans="1:4" x14ac:dyDescent="0.3">
      <c r="A27" t="s">
        <v>84</v>
      </c>
      <c r="B27" s="12">
        <v>5993</v>
      </c>
      <c r="D27" s="3">
        <v>52.2</v>
      </c>
    </row>
    <row r="28" spans="1:4" x14ac:dyDescent="0.3">
      <c r="A28" s="4" t="s">
        <v>18</v>
      </c>
      <c r="B28" s="12">
        <v>1169151</v>
      </c>
      <c r="D28" s="6">
        <v>54.3</v>
      </c>
    </row>
    <row r="29" spans="1:4" x14ac:dyDescent="0.3">
      <c r="A29" t="s">
        <v>23</v>
      </c>
      <c r="B29" s="12">
        <v>19561</v>
      </c>
      <c r="D29" s="3" t="s">
        <v>17</v>
      </c>
    </row>
    <row r="30" spans="1:4" x14ac:dyDescent="0.3">
      <c r="A30" s="4" t="s">
        <v>66</v>
      </c>
      <c r="B30" s="12">
        <v>18823</v>
      </c>
      <c r="D30" s="6">
        <v>56.1</v>
      </c>
    </row>
    <row r="31" spans="1:4" x14ac:dyDescent="0.3">
      <c r="A31" t="s">
        <v>55</v>
      </c>
      <c r="B31" s="12">
        <v>39059</v>
      </c>
      <c r="D31" s="3">
        <v>46.5</v>
      </c>
    </row>
    <row r="32" spans="1:4" x14ac:dyDescent="0.3">
      <c r="A32" s="4" t="s">
        <v>48</v>
      </c>
      <c r="B32" s="12">
        <v>44379</v>
      </c>
      <c r="D32" s="6">
        <v>77.3</v>
      </c>
    </row>
    <row r="33" spans="1:4" x14ac:dyDescent="0.3">
      <c r="A33" t="s">
        <v>90</v>
      </c>
      <c r="B33" s="12">
        <v>10842</v>
      </c>
      <c r="D33" s="3">
        <v>35.9</v>
      </c>
    </row>
    <row r="34" spans="1:4" x14ac:dyDescent="0.3">
      <c r="A34" s="4" t="s">
        <v>56</v>
      </c>
      <c r="B34" s="12">
        <v>16311</v>
      </c>
      <c r="D34" s="6">
        <v>89.1</v>
      </c>
    </row>
    <row r="35" spans="1:4" x14ac:dyDescent="0.3">
      <c r="A35" t="s">
        <v>91</v>
      </c>
      <c r="B35" s="12">
        <v>41689</v>
      </c>
      <c r="D35" s="3">
        <v>58.5</v>
      </c>
    </row>
    <row r="36" spans="1:4" x14ac:dyDescent="0.3">
      <c r="A36" s="4" t="s">
        <v>67</v>
      </c>
      <c r="B36" s="12">
        <v>4615</v>
      </c>
      <c r="D36" s="6">
        <v>25.2</v>
      </c>
    </row>
    <row r="37" spans="1:4" x14ac:dyDescent="0.3">
      <c r="A37" t="s">
        <v>49</v>
      </c>
      <c r="B37" s="12">
        <v>13302</v>
      </c>
      <c r="D37" s="3">
        <v>75.099999999999994</v>
      </c>
    </row>
    <row r="38" spans="1:4" x14ac:dyDescent="0.3">
      <c r="A38" s="4" t="s">
        <v>92</v>
      </c>
      <c r="B38" s="12">
        <v>7321</v>
      </c>
      <c r="D38" s="6">
        <v>56.7</v>
      </c>
    </row>
    <row r="39" spans="1:4" x14ac:dyDescent="0.3">
      <c r="A39" t="s">
        <v>50</v>
      </c>
      <c r="B39" s="12">
        <v>10970</v>
      </c>
      <c r="D39" s="3" t="s">
        <v>17</v>
      </c>
    </row>
    <row r="40" spans="1:4" x14ac:dyDescent="0.3">
      <c r="A40" s="4" t="s">
        <v>68</v>
      </c>
      <c r="B40" s="12">
        <v>3999</v>
      </c>
      <c r="D40" s="6">
        <v>71.2</v>
      </c>
    </row>
    <row r="41" spans="1:4" x14ac:dyDescent="0.3">
      <c r="A41" t="s">
        <v>39</v>
      </c>
      <c r="B41" s="12">
        <v>28022</v>
      </c>
      <c r="D41" s="3">
        <v>23.5</v>
      </c>
    </row>
    <row r="42" spans="1:4" x14ac:dyDescent="0.3">
      <c r="A42" s="4" t="s">
        <v>93</v>
      </c>
      <c r="B42" s="12">
        <v>5882</v>
      </c>
      <c r="D42" s="6">
        <v>62.9</v>
      </c>
    </row>
    <row r="43" spans="1:4" x14ac:dyDescent="0.3">
      <c r="A43" t="s">
        <v>94</v>
      </c>
      <c r="B43" s="12">
        <v>24865</v>
      </c>
      <c r="D43" s="3">
        <v>56.8</v>
      </c>
    </row>
    <row r="44" spans="1:4" x14ac:dyDescent="0.3">
      <c r="A44" s="4" t="s">
        <v>69</v>
      </c>
      <c r="B44" s="12">
        <v>37289</v>
      </c>
      <c r="D44" s="6">
        <v>71.599999999999994</v>
      </c>
    </row>
    <row r="45" spans="1:4" x14ac:dyDescent="0.3">
      <c r="A45" t="s">
        <v>70</v>
      </c>
      <c r="B45" s="12">
        <v>5085</v>
      </c>
      <c r="D45" s="3">
        <v>102.2</v>
      </c>
    </row>
    <row r="46" spans="1:4" x14ac:dyDescent="0.3">
      <c r="A46" s="4" t="s">
        <v>38</v>
      </c>
      <c r="B46" s="12">
        <v>9648</v>
      </c>
      <c r="D46" s="6">
        <v>26.6</v>
      </c>
    </row>
    <row r="47" spans="1:4" x14ac:dyDescent="0.3">
      <c r="A47" t="s">
        <v>95</v>
      </c>
      <c r="B47" s="12">
        <v>20637</v>
      </c>
      <c r="D47" s="3">
        <v>97.8</v>
      </c>
    </row>
    <row r="48" spans="1:4" x14ac:dyDescent="0.3">
      <c r="A48" s="4" t="s">
        <v>96</v>
      </c>
      <c r="B48" s="12">
        <v>23141</v>
      </c>
      <c r="D48" s="6">
        <v>44.8</v>
      </c>
    </row>
    <row r="49" spans="1:4" x14ac:dyDescent="0.3">
      <c r="A49" t="s">
        <v>58</v>
      </c>
      <c r="B49" s="12">
        <v>26397</v>
      </c>
      <c r="D49" s="3">
        <v>70.2</v>
      </c>
    </row>
    <row r="50" spans="1:4" x14ac:dyDescent="0.3">
      <c r="A50" s="4" t="s">
        <v>57</v>
      </c>
      <c r="B50" s="12">
        <v>32831</v>
      </c>
      <c r="D50" s="6">
        <v>54</v>
      </c>
    </row>
    <row r="51" spans="1:4" x14ac:dyDescent="0.3">
      <c r="A51" t="s">
        <v>24</v>
      </c>
      <c r="B51" s="12">
        <v>38080</v>
      </c>
      <c r="D51" s="3">
        <v>52.8</v>
      </c>
    </row>
    <row r="52" spans="1:4" x14ac:dyDescent="0.3">
      <c r="A52" s="4" t="s">
        <v>97</v>
      </c>
      <c r="B52" s="12">
        <v>8526</v>
      </c>
      <c r="D52" s="6">
        <v>32.700000000000003</v>
      </c>
    </row>
    <row r="53" spans="1:4" x14ac:dyDescent="0.3">
      <c r="A53" t="s">
        <v>36</v>
      </c>
      <c r="B53" s="12">
        <v>32024</v>
      </c>
      <c r="D53" s="3">
        <v>20.3</v>
      </c>
    </row>
    <row r="54" spans="1:4" x14ac:dyDescent="0.3">
      <c r="A54" s="4" t="s">
        <v>98</v>
      </c>
      <c r="B54" s="12">
        <v>20386</v>
      </c>
      <c r="D54" s="6">
        <v>59.2</v>
      </c>
    </row>
    <row r="55" spans="1:4" x14ac:dyDescent="0.3">
      <c r="A55" t="s">
        <v>71</v>
      </c>
      <c r="B55" s="12">
        <v>6789</v>
      </c>
      <c r="D55" s="3">
        <v>65.8</v>
      </c>
    </row>
    <row r="56" spans="1:4" x14ac:dyDescent="0.3">
      <c r="A56" s="4" t="s">
        <v>25</v>
      </c>
      <c r="B56" s="12">
        <v>141326</v>
      </c>
      <c r="D56" s="6">
        <v>33.6</v>
      </c>
    </row>
    <row r="57" spans="1:4" x14ac:dyDescent="0.3">
      <c r="A57" t="s">
        <v>79</v>
      </c>
      <c r="B57" s="12">
        <v>56875</v>
      </c>
      <c r="D57" s="3">
        <v>53.6</v>
      </c>
    </row>
    <row r="58" spans="1:4" x14ac:dyDescent="0.3">
      <c r="A58" s="4" t="s">
        <v>72</v>
      </c>
      <c r="B58" s="12">
        <v>13694</v>
      </c>
      <c r="D58" s="6">
        <v>148.1</v>
      </c>
    </row>
    <row r="59" spans="1:4" x14ac:dyDescent="0.3">
      <c r="A59" t="s">
        <v>63</v>
      </c>
      <c r="B59" s="12">
        <v>28328</v>
      </c>
      <c r="D59" s="3">
        <v>18.5</v>
      </c>
    </row>
    <row r="60" spans="1:4" x14ac:dyDescent="0.3">
      <c r="A60" s="4" t="s">
        <v>99</v>
      </c>
      <c r="B60" s="12">
        <v>9364</v>
      </c>
      <c r="D60" s="6">
        <v>63</v>
      </c>
    </row>
    <row r="61" spans="1:4" x14ac:dyDescent="0.3">
      <c r="A61" t="s">
        <v>73</v>
      </c>
      <c r="B61" s="12">
        <v>30854</v>
      </c>
      <c r="D61" s="3">
        <v>41.1</v>
      </c>
    </row>
    <row r="62" spans="1:4" x14ac:dyDescent="0.3">
      <c r="A62" s="4" t="s">
        <v>83</v>
      </c>
      <c r="B62" s="12">
        <v>11073</v>
      </c>
      <c r="D62" s="6">
        <v>55.4</v>
      </c>
    </row>
    <row r="63" spans="1:4" x14ac:dyDescent="0.3">
      <c r="A63" t="s">
        <v>19</v>
      </c>
      <c r="B63" s="12">
        <v>517398</v>
      </c>
      <c r="D63" s="3">
        <v>51.8</v>
      </c>
    </row>
    <row r="64" spans="1:4" x14ac:dyDescent="0.3">
      <c r="A64" s="4" t="s">
        <v>74</v>
      </c>
      <c r="B64" s="12">
        <v>4111</v>
      </c>
      <c r="D64" s="6">
        <v>43.8</v>
      </c>
    </row>
    <row r="65" spans="1:4" x14ac:dyDescent="0.3">
      <c r="A65" t="s">
        <v>100</v>
      </c>
      <c r="B65" s="12">
        <v>15680</v>
      </c>
      <c r="D65" s="3">
        <v>51</v>
      </c>
    </row>
    <row r="66" spans="1:4" x14ac:dyDescent="0.3">
      <c r="A66" s="4" t="s">
        <v>101</v>
      </c>
      <c r="B66" s="12">
        <v>16308</v>
      </c>
      <c r="D66" s="6">
        <v>38.1</v>
      </c>
    </row>
    <row r="67" spans="1:4" x14ac:dyDescent="0.3">
      <c r="A67" t="s">
        <v>26</v>
      </c>
      <c r="B67" s="12">
        <v>62898</v>
      </c>
      <c r="D67" s="3">
        <v>52.3</v>
      </c>
    </row>
    <row r="68" spans="1:4" x14ac:dyDescent="0.3">
      <c r="A68" s="4" t="s">
        <v>102</v>
      </c>
      <c r="B68" s="12">
        <v>9459</v>
      </c>
      <c r="D68" s="6">
        <v>50.4</v>
      </c>
    </row>
    <row r="69" spans="1:4" x14ac:dyDescent="0.3">
      <c r="A69" t="s">
        <v>75</v>
      </c>
      <c r="B69" s="12">
        <v>16010</v>
      </c>
      <c r="D69" s="3">
        <v>55.7</v>
      </c>
    </row>
    <row r="70" spans="1:4" x14ac:dyDescent="0.3">
      <c r="A70" s="4" t="s">
        <v>43</v>
      </c>
      <c r="B70" s="23">
        <v>128500</v>
      </c>
      <c r="D70" s="6">
        <v>95.1</v>
      </c>
    </row>
    <row r="71" spans="1:4" x14ac:dyDescent="0.3">
      <c r="A71" t="s">
        <v>62</v>
      </c>
      <c r="B71" s="24">
        <v>87894</v>
      </c>
      <c r="D71" s="3">
        <v>43.6</v>
      </c>
    </row>
    <row r="72" spans="1:4" x14ac:dyDescent="0.3">
      <c r="A72" s="4" t="s">
        <v>31</v>
      </c>
      <c r="B72" s="25">
        <v>15098</v>
      </c>
      <c r="D72" s="6">
        <v>50.8</v>
      </c>
    </row>
    <row r="73" spans="1:4" x14ac:dyDescent="0.3">
      <c r="A73" t="s">
        <v>86</v>
      </c>
      <c r="B73" s="22">
        <v>195797</v>
      </c>
      <c r="D73" s="3">
        <v>16.100000000000001</v>
      </c>
    </row>
    <row r="74" spans="1:4" x14ac:dyDescent="0.3">
      <c r="A74" s="4" t="s">
        <v>59</v>
      </c>
      <c r="B74" s="12">
        <v>146989</v>
      </c>
      <c r="D74" s="6">
        <v>62.8</v>
      </c>
    </row>
    <row r="75" spans="1:4" x14ac:dyDescent="0.3">
      <c r="A75" t="s">
        <v>27</v>
      </c>
      <c r="B75" s="12">
        <v>36735</v>
      </c>
      <c r="D75" s="3">
        <v>51.4</v>
      </c>
    </row>
    <row r="76" spans="1:4" x14ac:dyDescent="0.3">
      <c r="A76" s="4" t="s">
        <v>82</v>
      </c>
      <c r="B76" s="12">
        <v>9693</v>
      </c>
      <c r="D76" s="6">
        <v>55.9</v>
      </c>
    </row>
    <row r="77" spans="1:4" x14ac:dyDescent="0.3">
      <c r="A77" t="s">
        <v>103</v>
      </c>
      <c r="B77" s="12">
        <v>11312</v>
      </c>
      <c r="D77" s="3">
        <v>55.7</v>
      </c>
    </row>
    <row r="78" spans="1:4" x14ac:dyDescent="0.3">
      <c r="A78" s="4" t="s">
        <v>60</v>
      </c>
      <c r="B78" s="12">
        <v>24065</v>
      </c>
      <c r="D78" s="6">
        <v>29.7</v>
      </c>
    </row>
    <row r="79" spans="1:4" x14ac:dyDescent="0.3">
      <c r="A79" t="s">
        <v>85</v>
      </c>
      <c r="B79" s="12">
        <v>3724</v>
      </c>
      <c r="D79" s="3">
        <v>99.4</v>
      </c>
    </row>
    <row r="80" spans="1:4" x14ac:dyDescent="0.3">
      <c r="A80" s="4" t="s">
        <v>28</v>
      </c>
      <c r="B80" s="12">
        <v>22205</v>
      </c>
      <c r="D80" s="6">
        <v>9.3000000000000007</v>
      </c>
    </row>
    <row r="81" spans="1:4" x14ac:dyDescent="0.3">
      <c r="A81" t="s">
        <v>80</v>
      </c>
      <c r="B81" s="12">
        <v>13532</v>
      </c>
      <c r="D81" s="3">
        <v>177.7</v>
      </c>
    </row>
    <row r="82" spans="1:4" x14ac:dyDescent="0.3">
      <c r="A82" s="4" t="s">
        <v>29</v>
      </c>
      <c r="B82" s="12">
        <v>19456</v>
      </c>
      <c r="D82" s="6">
        <v>44.3</v>
      </c>
    </row>
    <row r="83" spans="1:4" x14ac:dyDescent="0.3">
      <c r="A83" t="s">
        <v>44</v>
      </c>
      <c r="B83" s="12">
        <v>234348</v>
      </c>
      <c r="D83" s="3">
        <v>66.599999999999994</v>
      </c>
    </row>
    <row r="84" spans="1:4" x14ac:dyDescent="0.3">
      <c r="A84" s="4" t="s">
        <v>37</v>
      </c>
      <c r="B84" s="12">
        <v>11286</v>
      </c>
      <c r="D84" s="6">
        <v>49.1</v>
      </c>
    </row>
    <row r="85" spans="1:4" x14ac:dyDescent="0.3">
      <c r="A85" t="s">
        <v>81</v>
      </c>
      <c r="B85" s="12">
        <v>6565</v>
      </c>
      <c r="D85" s="3">
        <v>83.7</v>
      </c>
    </row>
    <row r="86" spans="1:4" x14ac:dyDescent="0.3">
      <c r="A86" s="4" t="s">
        <v>30</v>
      </c>
      <c r="B86" s="12">
        <v>50209</v>
      </c>
      <c r="D86" s="6">
        <v>63.2</v>
      </c>
    </row>
    <row r="87" spans="1:4" x14ac:dyDescent="0.3">
      <c r="A87" t="s">
        <v>61</v>
      </c>
      <c r="B87" s="12">
        <v>119335</v>
      </c>
      <c r="D87" s="3">
        <v>48.1</v>
      </c>
    </row>
    <row r="88" spans="1:4" x14ac:dyDescent="0.3">
      <c r="A88" s="5" t="s">
        <v>104</v>
      </c>
      <c r="B88" s="12">
        <v>10272</v>
      </c>
      <c r="D88" s="7">
        <v>55.3</v>
      </c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EE0D1-B364-44E4-9592-1AD31AA90CBD}">
  <dimension ref="A1:N89"/>
  <sheetViews>
    <sheetView tabSelected="1" workbookViewId="0">
      <selection sqref="A1:A1048576"/>
    </sheetView>
  </sheetViews>
  <sheetFormatPr defaultRowHeight="14.4" x14ac:dyDescent="0.3"/>
  <cols>
    <col min="1" max="1" width="23.77734375" bestFit="1" customWidth="1"/>
    <col min="2" max="2" width="12.44140625" bestFit="1" customWidth="1"/>
    <col min="3" max="3" width="19.44140625" bestFit="1" customWidth="1"/>
    <col min="4" max="4" width="13.77734375" style="20" bestFit="1" customWidth="1"/>
    <col min="5" max="5" width="17.44140625" style="20" bestFit="1" customWidth="1"/>
    <col min="6" max="6" width="22.21875" style="45" hidden="1" customWidth="1"/>
    <col min="7" max="7" width="17.77734375" style="2" hidden="1" customWidth="1"/>
    <col min="8" max="8" width="28" style="2" customWidth="1"/>
    <col min="9" max="9" width="31.5546875" style="1" bestFit="1" customWidth="1"/>
    <col min="10" max="10" width="13.77734375" style="1" hidden="1" customWidth="1"/>
    <col min="11" max="11" width="17.44140625" hidden="1" customWidth="1"/>
    <col min="12" max="12" width="18.88671875" bestFit="1" customWidth="1"/>
    <col min="13" max="13" width="9.77734375" bestFit="1" customWidth="1"/>
    <col min="14" max="14" width="36.21875" hidden="1" customWidth="1"/>
  </cols>
  <sheetData>
    <row r="1" spans="1:14" x14ac:dyDescent="0.3">
      <c r="A1" t="s">
        <v>0</v>
      </c>
      <c r="B1" t="s">
        <v>1</v>
      </c>
      <c r="C1" t="s">
        <v>2</v>
      </c>
      <c r="D1" s="20" t="s">
        <v>106</v>
      </c>
      <c r="E1" s="45" t="s">
        <v>107</v>
      </c>
      <c r="F1" s="45" t="s">
        <v>114</v>
      </c>
      <c r="G1" s="2" t="s">
        <v>133</v>
      </c>
      <c r="H1" s="2" t="s">
        <v>132</v>
      </c>
      <c r="I1" s="1" t="s">
        <v>113</v>
      </c>
      <c r="J1" s="20" t="s">
        <v>108</v>
      </c>
      <c r="K1" s="45" t="s">
        <v>109</v>
      </c>
      <c r="L1" t="s">
        <v>3</v>
      </c>
      <c r="M1" s="1" t="s">
        <v>4</v>
      </c>
      <c r="N1" t="s">
        <v>5</v>
      </c>
    </row>
    <row r="2" spans="1:14" x14ac:dyDescent="0.3">
      <c r="A2" s="4" t="s">
        <v>45</v>
      </c>
      <c r="B2" s="2">
        <v>15821</v>
      </c>
      <c r="C2">
        <v>0</v>
      </c>
      <c r="D2" s="45">
        <v>3</v>
      </c>
      <c r="E2" s="45">
        <v>3</v>
      </c>
      <c r="F2" s="45">
        <v>1803</v>
      </c>
      <c r="G2" s="2">
        <f t="shared" ref="G2:G33" si="0">B2/10000</f>
        <v>1.5821000000000001</v>
      </c>
      <c r="H2" s="2">
        <f t="shared" ref="H2:H33" si="1">E2/G2</f>
        <v>1.8962138929271222</v>
      </c>
      <c r="I2" s="1">
        <f t="shared" ref="I2:I33" si="2">E2/F2</f>
        <v>1.6638935108153079E-3</v>
      </c>
      <c r="J2" s="45">
        <v>3</v>
      </c>
      <c r="K2" s="45">
        <v>3</v>
      </c>
      <c r="L2">
        <v>68</v>
      </c>
      <c r="M2" s="1">
        <v>0.121</v>
      </c>
      <c r="N2" t="s">
        <v>136</v>
      </c>
    </row>
    <row r="3" spans="1:14" x14ac:dyDescent="0.3">
      <c r="A3" s="45" t="s">
        <v>40</v>
      </c>
      <c r="B3" s="2">
        <v>352674</v>
      </c>
      <c r="C3">
        <v>9</v>
      </c>
      <c r="D3" s="45">
        <v>134</v>
      </c>
      <c r="E3" s="45">
        <v>82</v>
      </c>
      <c r="F3" s="45">
        <v>1803</v>
      </c>
      <c r="G3" s="2">
        <f t="shared" si="0"/>
        <v>35.267400000000002</v>
      </c>
      <c r="H3" s="2">
        <f t="shared" si="1"/>
        <v>2.3250934290591307</v>
      </c>
      <c r="I3" s="1">
        <f t="shared" si="2"/>
        <v>4.5479755962285082E-2</v>
      </c>
      <c r="J3" s="45">
        <v>3</v>
      </c>
      <c r="K3" s="45">
        <v>3</v>
      </c>
      <c r="L3">
        <v>44.9</v>
      </c>
      <c r="M3" s="1">
        <v>6.6000000000000003E-2</v>
      </c>
    </row>
    <row r="4" spans="1:14" x14ac:dyDescent="0.3">
      <c r="A4" s="4" t="s">
        <v>77</v>
      </c>
      <c r="B4" s="2">
        <v>34103</v>
      </c>
      <c r="C4" s="45">
        <v>2</v>
      </c>
      <c r="D4" s="45">
        <v>9</v>
      </c>
      <c r="E4" s="45">
        <v>7</v>
      </c>
      <c r="F4" s="45">
        <v>1803</v>
      </c>
      <c r="G4" s="2">
        <f t="shared" si="0"/>
        <v>3.4102999999999999</v>
      </c>
      <c r="H4" s="2">
        <f t="shared" si="1"/>
        <v>2.0526053426384778</v>
      </c>
      <c r="I4" s="1">
        <f t="shared" si="2"/>
        <v>3.8824181919023849E-3</v>
      </c>
      <c r="J4" s="45">
        <v>4</v>
      </c>
      <c r="K4" s="45">
        <v>3</v>
      </c>
      <c r="L4">
        <v>37.5</v>
      </c>
      <c r="M4" s="1">
        <v>0.127</v>
      </c>
    </row>
    <row r="5" spans="1:14" x14ac:dyDescent="0.3">
      <c r="A5" s="45" t="s">
        <v>64</v>
      </c>
      <c r="B5" s="2">
        <v>46585</v>
      </c>
      <c r="C5">
        <v>2</v>
      </c>
      <c r="D5" s="45">
        <v>19</v>
      </c>
      <c r="E5" s="45">
        <v>14</v>
      </c>
      <c r="F5" s="45">
        <v>1803</v>
      </c>
      <c r="G5" s="2">
        <f t="shared" si="0"/>
        <v>4.6585000000000001</v>
      </c>
      <c r="H5" s="2">
        <f t="shared" si="1"/>
        <v>3.005259203606311</v>
      </c>
      <c r="I5" s="1">
        <f t="shared" si="2"/>
        <v>7.7648363838047699E-3</v>
      </c>
      <c r="J5" s="45">
        <v>4</v>
      </c>
      <c r="K5" s="45">
        <v>2</v>
      </c>
      <c r="L5">
        <v>46.4</v>
      </c>
      <c r="M5" s="1">
        <v>0.19</v>
      </c>
      <c r="N5" t="s">
        <v>16</v>
      </c>
    </row>
    <row r="6" spans="1:14" x14ac:dyDescent="0.3">
      <c r="A6" s="4" t="s">
        <v>54</v>
      </c>
      <c r="B6" s="2">
        <v>40128</v>
      </c>
      <c r="C6">
        <v>2</v>
      </c>
      <c r="D6" s="45">
        <v>13</v>
      </c>
      <c r="E6" s="45">
        <v>12</v>
      </c>
      <c r="F6" s="45">
        <v>1803</v>
      </c>
      <c r="G6" s="2">
        <f t="shared" si="0"/>
        <v>4.0128000000000004</v>
      </c>
      <c r="H6" s="2">
        <f t="shared" si="1"/>
        <v>2.9904306220095691</v>
      </c>
      <c r="I6" s="1">
        <f t="shared" si="2"/>
        <v>6.6555740432612314E-3</v>
      </c>
      <c r="J6" s="45">
        <v>17</v>
      </c>
      <c r="K6" s="45">
        <v>8</v>
      </c>
      <c r="L6">
        <v>33.1</v>
      </c>
      <c r="M6" s="1">
        <v>0.14099999999999999</v>
      </c>
      <c r="N6" t="s">
        <v>9</v>
      </c>
    </row>
    <row r="7" spans="1:14" x14ac:dyDescent="0.3">
      <c r="A7" s="45" t="s">
        <v>87</v>
      </c>
      <c r="B7" s="2">
        <v>5029</v>
      </c>
      <c r="C7">
        <v>0</v>
      </c>
      <c r="D7" s="45">
        <v>1</v>
      </c>
      <c r="E7" s="45">
        <v>1</v>
      </c>
      <c r="F7" s="45">
        <v>1803</v>
      </c>
      <c r="G7" s="2">
        <f t="shared" si="0"/>
        <v>0.50290000000000001</v>
      </c>
      <c r="H7" s="2">
        <f t="shared" si="1"/>
        <v>1.9884668920262476</v>
      </c>
      <c r="I7" s="1">
        <f t="shared" si="2"/>
        <v>5.5463117027176932E-4</v>
      </c>
      <c r="J7" s="45">
        <v>1</v>
      </c>
      <c r="K7" s="45">
        <v>1</v>
      </c>
      <c r="L7">
        <v>83.4</v>
      </c>
      <c r="M7" s="1">
        <v>0.11699999999999999</v>
      </c>
    </row>
    <row r="8" spans="1:14" x14ac:dyDescent="0.3">
      <c r="A8" s="4" t="s">
        <v>33</v>
      </c>
      <c r="B8" s="2">
        <v>67220</v>
      </c>
      <c r="C8">
        <v>2</v>
      </c>
      <c r="D8" s="45">
        <v>30</v>
      </c>
      <c r="E8" s="45">
        <v>18</v>
      </c>
      <c r="F8" s="45">
        <v>1803</v>
      </c>
      <c r="G8" s="2">
        <f t="shared" si="0"/>
        <v>6.7220000000000004</v>
      </c>
      <c r="H8" s="2">
        <f t="shared" si="1"/>
        <v>2.6777744718833678</v>
      </c>
      <c r="I8" s="1">
        <f t="shared" si="2"/>
        <v>9.9833610648918467E-3</v>
      </c>
      <c r="J8" s="45">
        <v>30</v>
      </c>
      <c r="K8" s="45">
        <v>20</v>
      </c>
      <c r="L8">
        <v>58.5</v>
      </c>
      <c r="M8" s="1">
        <v>0.18100000000000002</v>
      </c>
      <c r="N8" t="s">
        <v>7</v>
      </c>
    </row>
    <row r="9" spans="1:14" x14ac:dyDescent="0.3">
      <c r="A9" s="45" t="s">
        <v>34</v>
      </c>
      <c r="B9" s="2">
        <v>25245</v>
      </c>
      <c r="C9">
        <v>2</v>
      </c>
      <c r="D9" s="45">
        <v>16</v>
      </c>
      <c r="E9" s="45">
        <v>8</v>
      </c>
      <c r="F9" s="45">
        <v>1803</v>
      </c>
      <c r="G9" s="2">
        <f t="shared" si="0"/>
        <v>2.5245000000000002</v>
      </c>
      <c r="H9" s="2">
        <f t="shared" si="1"/>
        <v>3.1689443454149333</v>
      </c>
      <c r="I9" s="1">
        <f t="shared" si="2"/>
        <v>4.4370493621741546E-3</v>
      </c>
      <c r="J9" s="20">
        <v>0</v>
      </c>
      <c r="K9" s="45">
        <v>0</v>
      </c>
      <c r="L9">
        <v>48.9</v>
      </c>
      <c r="M9" s="1">
        <v>8.1000000000000003E-2</v>
      </c>
    </row>
    <row r="10" spans="1:14" x14ac:dyDescent="0.3">
      <c r="A10" s="4" t="s">
        <v>47</v>
      </c>
      <c r="B10" s="2">
        <v>35655</v>
      </c>
      <c r="C10">
        <v>0</v>
      </c>
      <c r="D10" s="45">
        <v>19</v>
      </c>
      <c r="E10" s="45">
        <v>12</v>
      </c>
      <c r="F10" s="45">
        <v>1803</v>
      </c>
      <c r="G10" s="2">
        <f t="shared" si="0"/>
        <v>3.5655000000000001</v>
      </c>
      <c r="H10" s="2">
        <f t="shared" si="1"/>
        <v>3.3655868742111905</v>
      </c>
      <c r="I10" s="1">
        <f t="shared" si="2"/>
        <v>6.6555740432612314E-3</v>
      </c>
      <c r="J10" s="45">
        <v>20</v>
      </c>
      <c r="K10" s="45">
        <v>13</v>
      </c>
      <c r="L10">
        <v>54.6</v>
      </c>
      <c r="M10" s="1">
        <v>0.121</v>
      </c>
      <c r="N10" t="s">
        <v>8</v>
      </c>
    </row>
    <row r="11" spans="1:14" x14ac:dyDescent="0.3">
      <c r="A11" s="50" t="s">
        <v>41</v>
      </c>
      <c r="B11" s="2">
        <v>102858</v>
      </c>
      <c r="C11">
        <v>2</v>
      </c>
      <c r="D11" s="45">
        <v>13</v>
      </c>
      <c r="E11" s="45">
        <v>11</v>
      </c>
      <c r="F11" s="45">
        <v>1803</v>
      </c>
      <c r="G11" s="2">
        <f t="shared" si="0"/>
        <v>10.2858</v>
      </c>
      <c r="H11" s="2">
        <f t="shared" si="1"/>
        <v>1.0694355324816738</v>
      </c>
      <c r="I11" s="1">
        <f t="shared" si="2"/>
        <v>6.1009428729894618E-3</v>
      </c>
      <c r="J11" s="45">
        <v>19</v>
      </c>
      <c r="K11" s="45">
        <v>13</v>
      </c>
      <c r="L11">
        <v>35.6</v>
      </c>
      <c r="M11" s="1">
        <v>0.04</v>
      </c>
      <c r="N11" t="s">
        <v>8</v>
      </c>
    </row>
    <row r="12" spans="1:14" x14ac:dyDescent="0.3">
      <c r="A12" s="4" t="s">
        <v>51</v>
      </c>
      <c r="B12" s="2">
        <v>29327</v>
      </c>
      <c r="C12">
        <v>5</v>
      </c>
      <c r="D12" s="45">
        <v>46</v>
      </c>
      <c r="E12" s="45">
        <v>23</v>
      </c>
      <c r="F12" s="45">
        <v>1803</v>
      </c>
      <c r="G12" s="2">
        <f t="shared" si="0"/>
        <v>2.9327000000000001</v>
      </c>
      <c r="H12" s="2">
        <f t="shared" si="1"/>
        <v>7.842602380059331</v>
      </c>
      <c r="I12" s="1">
        <f t="shared" si="2"/>
        <v>1.2756516916250694E-2</v>
      </c>
      <c r="J12" s="45">
        <v>27</v>
      </c>
      <c r="K12" s="45">
        <v>15</v>
      </c>
      <c r="L12">
        <v>24.7</v>
      </c>
      <c r="M12" s="1">
        <v>0.153</v>
      </c>
      <c r="N12" t="s">
        <v>10</v>
      </c>
    </row>
    <row r="13" spans="1:14" x14ac:dyDescent="0.3">
      <c r="A13" s="45" t="s">
        <v>88</v>
      </c>
      <c r="B13" s="2">
        <v>12045</v>
      </c>
      <c r="C13">
        <v>0</v>
      </c>
      <c r="D13" s="45">
        <v>2</v>
      </c>
      <c r="E13" s="45">
        <v>2</v>
      </c>
      <c r="F13" s="45">
        <v>1803</v>
      </c>
      <c r="G13" s="2">
        <f t="shared" si="0"/>
        <v>1.2044999999999999</v>
      </c>
      <c r="H13" s="2">
        <f t="shared" si="1"/>
        <v>1.6604400166044002</v>
      </c>
      <c r="I13" s="1">
        <f t="shared" si="2"/>
        <v>1.1092623405435386E-3</v>
      </c>
      <c r="J13" s="45">
        <v>1</v>
      </c>
      <c r="K13" s="45">
        <v>1</v>
      </c>
      <c r="L13">
        <v>62.8</v>
      </c>
      <c r="M13" s="1">
        <v>0.111</v>
      </c>
    </row>
    <row r="14" spans="1:14" x14ac:dyDescent="0.3">
      <c r="A14" s="4" t="s">
        <v>53</v>
      </c>
      <c r="B14" s="2">
        <v>55321</v>
      </c>
      <c r="C14">
        <v>2</v>
      </c>
      <c r="D14" s="45">
        <v>21</v>
      </c>
      <c r="E14" s="45">
        <v>15</v>
      </c>
      <c r="F14" s="45">
        <v>1803</v>
      </c>
      <c r="G14" s="2">
        <f t="shared" si="0"/>
        <v>5.5320999999999998</v>
      </c>
      <c r="H14" s="2">
        <f t="shared" si="1"/>
        <v>2.7114477323258801</v>
      </c>
      <c r="I14" s="1">
        <f t="shared" si="2"/>
        <v>8.3194675540765387E-3</v>
      </c>
      <c r="J14" s="45">
        <v>8</v>
      </c>
      <c r="K14" s="45">
        <v>5</v>
      </c>
      <c r="L14">
        <v>30.9</v>
      </c>
      <c r="M14" s="1">
        <v>5.4000000000000006E-2</v>
      </c>
    </row>
    <row r="15" spans="1:14" x14ac:dyDescent="0.3">
      <c r="A15" s="45" t="s">
        <v>76</v>
      </c>
      <c r="B15" s="2">
        <v>63789</v>
      </c>
      <c r="C15">
        <v>5</v>
      </c>
      <c r="D15" s="45">
        <v>28</v>
      </c>
      <c r="E15" s="45">
        <v>23</v>
      </c>
      <c r="F15" s="45">
        <v>1803</v>
      </c>
      <c r="G15" s="2">
        <f t="shared" si="0"/>
        <v>6.3788999999999998</v>
      </c>
      <c r="H15" s="2">
        <f t="shared" si="1"/>
        <v>3.6056373355907758</v>
      </c>
      <c r="I15" s="1">
        <f t="shared" si="2"/>
        <v>1.2756516916250694E-2</v>
      </c>
      <c r="J15" s="45">
        <v>27</v>
      </c>
      <c r="K15" s="45">
        <v>22</v>
      </c>
      <c r="L15">
        <v>44.8</v>
      </c>
      <c r="M15" s="1">
        <v>0.125</v>
      </c>
    </row>
    <row r="16" spans="1:14" x14ac:dyDescent="0.3">
      <c r="A16" s="4" t="s">
        <v>65</v>
      </c>
      <c r="B16" s="2">
        <v>8875</v>
      </c>
      <c r="C16" s="45">
        <v>0</v>
      </c>
      <c r="D16" s="45">
        <v>8</v>
      </c>
      <c r="E16" s="45">
        <v>3</v>
      </c>
      <c r="F16" s="45">
        <v>1803</v>
      </c>
      <c r="G16" s="2">
        <f t="shared" si="0"/>
        <v>0.88749999999999996</v>
      </c>
      <c r="H16" s="2">
        <f t="shared" si="1"/>
        <v>3.3802816901408455</v>
      </c>
      <c r="I16" s="1">
        <f t="shared" si="2"/>
        <v>1.6638935108153079E-3</v>
      </c>
      <c r="J16" s="45">
        <v>2</v>
      </c>
      <c r="K16" s="45">
        <v>1</v>
      </c>
      <c r="L16">
        <v>57.7</v>
      </c>
      <c r="M16" s="1">
        <v>0.17899999999999999</v>
      </c>
    </row>
    <row r="17" spans="1:14" x14ac:dyDescent="0.3">
      <c r="A17" s="45" t="s">
        <v>46</v>
      </c>
      <c r="B17" s="2">
        <v>5388</v>
      </c>
      <c r="C17" s="45">
        <v>0</v>
      </c>
      <c r="D17" s="45">
        <v>2</v>
      </c>
      <c r="E17" s="45">
        <v>1</v>
      </c>
      <c r="F17" s="45">
        <v>1803</v>
      </c>
      <c r="G17" s="2">
        <f t="shared" si="0"/>
        <v>0.53879999999999995</v>
      </c>
      <c r="H17" s="2">
        <f t="shared" si="1"/>
        <v>1.8559762435040834</v>
      </c>
      <c r="I17" s="1">
        <f t="shared" si="2"/>
        <v>5.5463117027176932E-4</v>
      </c>
      <c r="J17" s="45">
        <v>2</v>
      </c>
      <c r="K17" s="45">
        <v>1</v>
      </c>
      <c r="L17">
        <v>34</v>
      </c>
      <c r="M17" s="1">
        <v>0.13</v>
      </c>
    </row>
    <row r="18" spans="1:14" x14ac:dyDescent="0.3">
      <c r="A18" s="4" t="s">
        <v>89</v>
      </c>
      <c r="B18" s="2">
        <v>11320</v>
      </c>
      <c r="C18" s="45">
        <v>0</v>
      </c>
      <c r="D18" s="45">
        <v>3</v>
      </c>
      <c r="E18" s="45">
        <v>2</v>
      </c>
      <c r="F18" s="45">
        <v>1803</v>
      </c>
      <c r="G18" s="2">
        <f t="shared" si="0"/>
        <v>1.1319999999999999</v>
      </c>
      <c r="H18" s="2">
        <f t="shared" si="1"/>
        <v>1.7667844522968199</v>
      </c>
      <c r="I18" s="1">
        <f t="shared" si="2"/>
        <v>1.1092623405435386E-3</v>
      </c>
      <c r="J18" s="20">
        <v>0</v>
      </c>
      <c r="K18" s="45">
        <v>0</v>
      </c>
      <c r="L18">
        <v>77.8</v>
      </c>
      <c r="M18" s="1">
        <v>0.156</v>
      </c>
    </row>
    <row r="19" spans="1:14" x14ac:dyDescent="0.3">
      <c r="A19" s="45" t="s">
        <v>52</v>
      </c>
      <c r="B19" s="2">
        <v>64517</v>
      </c>
      <c r="C19" s="45">
        <v>2</v>
      </c>
      <c r="D19" s="45">
        <v>56</v>
      </c>
      <c r="E19" s="45">
        <v>19</v>
      </c>
      <c r="F19" s="45">
        <v>1803</v>
      </c>
      <c r="G19" s="2">
        <f t="shared" si="0"/>
        <v>6.4516999999999998</v>
      </c>
      <c r="H19" s="2">
        <f t="shared" si="1"/>
        <v>2.9449602430367192</v>
      </c>
      <c r="I19" s="1">
        <f t="shared" si="2"/>
        <v>1.0537992235163616E-2</v>
      </c>
      <c r="J19" s="45">
        <v>23</v>
      </c>
      <c r="K19" s="45">
        <v>12</v>
      </c>
      <c r="L19">
        <v>52.1</v>
      </c>
      <c r="M19" s="1">
        <v>9.6000000000000002E-2</v>
      </c>
      <c r="N19" t="s">
        <v>11</v>
      </c>
    </row>
    <row r="20" spans="1:14" x14ac:dyDescent="0.3">
      <c r="A20" s="4" t="s">
        <v>42</v>
      </c>
      <c r="B20" s="2">
        <v>422580</v>
      </c>
      <c r="C20" s="45">
        <v>2</v>
      </c>
      <c r="D20" s="45">
        <v>156</v>
      </c>
      <c r="E20" s="45">
        <v>103</v>
      </c>
      <c r="F20" s="45">
        <v>1803</v>
      </c>
      <c r="G20" s="2">
        <f t="shared" si="0"/>
        <v>42.258000000000003</v>
      </c>
      <c r="H20" s="2">
        <f t="shared" si="1"/>
        <v>2.4374083013867196</v>
      </c>
      <c r="I20" s="1">
        <f t="shared" si="2"/>
        <v>5.7127010537992233E-2</v>
      </c>
      <c r="J20" s="45">
        <v>93</v>
      </c>
      <c r="K20" s="45">
        <v>70</v>
      </c>
      <c r="L20">
        <v>43</v>
      </c>
      <c r="M20" s="1">
        <v>6.9000000000000006E-2</v>
      </c>
      <c r="N20" t="s">
        <v>8</v>
      </c>
    </row>
    <row r="21" spans="1:14" x14ac:dyDescent="0.3">
      <c r="A21" s="45" t="s">
        <v>20</v>
      </c>
      <c r="B21" s="2">
        <v>20762</v>
      </c>
      <c r="C21" s="45">
        <v>0</v>
      </c>
      <c r="D21" s="45">
        <v>4</v>
      </c>
      <c r="E21" s="45">
        <v>4</v>
      </c>
      <c r="F21" s="45">
        <v>1803</v>
      </c>
      <c r="G21" s="2">
        <f t="shared" si="0"/>
        <v>2.0762</v>
      </c>
      <c r="H21" s="2">
        <f t="shared" si="1"/>
        <v>1.9265966669877661</v>
      </c>
      <c r="I21" s="1">
        <f t="shared" si="2"/>
        <v>2.2185246810870773E-3</v>
      </c>
      <c r="J21" s="45">
        <v>4</v>
      </c>
      <c r="K21" s="45">
        <v>3</v>
      </c>
      <c r="L21">
        <v>13.8</v>
      </c>
      <c r="M21" s="1">
        <v>5.7000000000000002E-2</v>
      </c>
    </row>
    <row r="22" spans="1:14" x14ac:dyDescent="0.3">
      <c r="A22" s="4" t="s">
        <v>78</v>
      </c>
      <c r="B22" s="2">
        <v>37654</v>
      </c>
      <c r="C22" s="45">
        <v>0</v>
      </c>
      <c r="D22" s="45">
        <v>13</v>
      </c>
      <c r="E22" s="45">
        <v>9</v>
      </c>
      <c r="F22" s="45">
        <v>1803</v>
      </c>
      <c r="G22" s="2">
        <f t="shared" si="0"/>
        <v>3.7654000000000001</v>
      </c>
      <c r="H22" s="2">
        <f t="shared" si="1"/>
        <v>2.3901843097678865</v>
      </c>
      <c r="I22" s="1">
        <f t="shared" si="2"/>
        <v>4.9916805324459234E-3</v>
      </c>
      <c r="J22" s="45">
        <v>5</v>
      </c>
      <c r="K22" s="45">
        <v>4</v>
      </c>
      <c r="L22">
        <v>79.900000000000006</v>
      </c>
      <c r="M22" s="1">
        <v>8.4000000000000005E-2</v>
      </c>
    </row>
    <row r="23" spans="1:14" x14ac:dyDescent="0.3">
      <c r="A23" s="45" t="s">
        <v>35</v>
      </c>
      <c r="B23" s="2">
        <v>13671</v>
      </c>
      <c r="C23" s="45">
        <v>2</v>
      </c>
      <c r="D23" s="45">
        <v>12</v>
      </c>
      <c r="E23" s="45">
        <v>11</v>
      </c>
      <c r="F23" s="45">
        <v>1803</v>
      </c>
      <c r="G23" s="2">
        <f t="shared" si="0"/>
        <v>1.3671</v>
      </c>
      <c r="H23" s="2">
        <f t="shared" si="1"/>
        <v>8.0462292443859269</v>
      </c>
      <c r="I23" s="1">
        <f t="shared" si="2"/>
        <v>6.1009428729894618E-3</v>
      </c>
      <c r="J23" s="45">
        <v>3</v>
      </c>
      <c r="K23" s="45">
        <v>3</v>
      </c>
      <c r="L23">
        <v>46.7</v>
      </c>
      <c r="M23" s="1">
        <v>0.115</v>
      </c>
    </row>
    <row r="24" spans="1:14" x14ac:dyDescent="0.3">
      <c r="A24" s="4" t="s">
        <v>21</v>
      </c>
      <c r="B24" s="2">
        <v>20979</v>
      </c>
      <c r="C24" s="45">
        <v>0</v>
      </c>
      <c r="D24" s="45">
        <v>7</v>
      </c>
      <c r="E24" s="45">
        <v>3</v>
      </c>
      <c r="F24" s="45">
        <v>1803</v>
      </c>
      <c r="G24" s="2">
        <f t="shared" si="0"/>
        <v>2.0979000000000001</v>
      </c>
      <c r="H24" s="2">
        <f t="shared" si="1"/>
        <v>1.4300014300014299</v>
      </c>
      <c r="I24" s="1">
        <f t="shared" si="2"/>
        <v>1.6638935108153079E-3</v>
      </c>
      <c r="J24" s="45">
        <v>1</v>
      </c>
      <c r="K24" s="45">
        <v>1</v>
      </c>
      <c r="L24">
        <v>29.2</v>
      </c>
      <c r="M24" s="1">
        <v>0.113</v>
      </c>
    </row>
    <row r="25" spans="1:14" x14ac:dyDescent="0.3">
      <c r="A25" s="45" t="s">
        <v>22</v>
      </c>
      <c r="B25" s="2">
        <v>30550</v>
      </c>
      <c r="C25" s="45">
        <v>2</v>
      </c>
      <c r="D25" s="45">
        <v>12</v>
      </c>
      <c r="E25" s="45">
        <v>7</v>
      </c>
      <c r="F25" s="45">
        <v>1803</v>
      </c>
      <c r="G25" s="2">
        <f t="shared" si="0"/>
        <v>3.0550000000000002</v>
      </c>
      <c r="H25" s="2">
        <f t="shared" si="1"/>
        <v>2.2913256955810146</v>
      </c>
      <c r="I25" s="1">
        <f t="shared" si="2"/>
        <v>3.8824181919023849E-3</v>
      </c>
      <c r="J25" s="45">
        <v>11</v>
      </c>
      <c r="K25" s="45">
        <v>7</v>
      </c>
      <c r="L25">
        <v>35.200000000000003</v>
      </c>
      <c r="M25" s="1">
        <v>0.11800000000000001</v>
      </c>
    </row>
    <row r="26" spans="1:14" x14ac:dyDescent="0.3">
      <c r="A26" s="4" t="s">
        <v>32</v>
      </c>
      <c r="B26" s="2">
        <v>46562</v>
      </c>
      <c r="C26" s="45">
        <v>8</v>
      </c>
      <c r="D26" s="45">
        <v>47</v>
      </c>
      <c r="E26" s="45">
        <v>35</v>
      </c>
      <c r="F26" s="45">
        <v>1803</v>
      </c>
      <c r="G26" s="2">
        <f t="shared" si="0"/>
        <v>4.6562000000000001</v>
      </c>
      <c r="H26" s="2">
        <f t="shared" si="1"/>
        <v>7.5168592414415185</v>
      </c>
      <c r="I26" s="1">
        <f t="shared" si="2"/>
        <v>1.9412090959511925E-2</v>
      </c>
      <c r="J26" s="45">
        <v>15</v>
      </c>
      <c r="K26" s="45">
        <v>12</v>
      </c>
      <c r="L26">
        <v>41.7</v>
      </c>
      <c r="M26" s="1">
        <v>0.10800000000000001</v>
      </c>
    </row>
    <row r="27" spans="1:14" x14ac:dyDescent="0.3">
      <c r="A27" s="45" t="s">
        <v>84</v>
      </c>
      <c r="B27" s="2">
        <v>5904</v>
      </c>
      <c r="C27" s="45">
        <v>0</v>
      </c>
      <c r="D27" s="20">
        <v>0</v>
      </c>
      <c r="E27" s="45">
        <v>0</v>
      </c>
      <c r="F27" s="45">
        <v>1803</v>
      </c>
      <c r="G27" s="2">
        <f t="shared" si="0"/>
        <v>0.59040000000000004</v>
      </c>
      <c r="H27" s="2">
        <f t="shared" si="1"/>
        <v>0</v>
      </c>
      <c r="I27" s="1">
        <f t="shared" si="2"/>
        <v>0</v>
      </c>
      <c r="J27" s="20">
        <v>0</v>
      </c>
      <c r="K27" s="45">
        <v>0</v>
      </c>
      <c r="L27">
        <v>33.1</v>
      </c>
      <c r="M27" s="1">
        <v>0.106</v>
      </c>
    </row>
    <row r="28" spans="1:14" x14ac:dyDescent="0.3">
      <c r="A28" s="11" t="s">
        <v>18</v>
      </c>
      <c r="B28" s="2">
        <v>1249512</v>
      </c>
      <c r="C28" s="45">
        <v>56</v>
      </c>
      <c r="D28" s="45">
        <v>1050</v>
      </c>
      <c r="E28" s="45">
        <v>509</v>
      </c>
      <c r="F28" s="45">
        <v>1803</v>
      </c>
      <c r="G28" s="2">
        <f t="shared" si="0"/>
        <v>124.9512</v>
      </c>
      <c r="H28" s="2">
        <f t="shared" si="1"/>
        <v>4.0735903296647011</v>
      </c>
      <c r="I28" s="1">
        <f t="shared" si="2"/>
        <v>0.28230726566833059</v>
      </c>
      <c r="J28" s="45">
        <v>305</v>
      </c>
      <c r="K28" s="45">
        <v>191</v>
      </c>
      <c r="L28">
        <v>33.5</v>
      </c>
      <c r="M28" s="1">
        <v>0.115</v>
      </c>
      <c r="N28" t="s">
        <v>15</v>
      </c>
    </row>
    <row r="29" spans="1:14" x14ac:dyDescent="0.3">
      <c r="A29" s="45" t="s">
        <v>23</v>
      </c>
      <c r="B29" s="2">
        <v>18761</v>
      </c>
      <c r="C29" s="45">
        <v>0</v>
      </c>
      <c r="D29" s="45">
        <v>28</v>
      </c>
      <c r="E29" s="45">
        <v>10</v>
      </c>
      <c r="F29" s="45">
        <v>1803</v>
      </c>
      <c r="G29" s="2">
        <f t="shared" si="0"/>
        <v>1.8761000000000001</v>
      </c>
      <c r="H29" s="2">
        <f t="shared" si="1"/>
        <v>5.3302062789829963</v>
      </c>
      <c r="I29" s="1">
        <f t="shared" si="2"/>
        <v>5.546311702717693E-3</v>
      </c>
      <c r="J29" s="45">
        <v>15</v>
      </c>
      <c r="K29" s="45">
        <v>5</v>
      </c>
      <c r="L29">
        <v>21.7</v>
      </c>
      <c r="M29" s="1">
        <v>8.900000000000001E-2</v>
      </c>
    </row>
    <row r="30" spans="1:14" x14ac:dyDescent="0.3">
      <c r="A30" s="4" t="s">
        <v>66</v>
      </c>
      <c r="B30" s="2">
        <v>21034</v>
      </c>
      <c r="C30" s="45">
        <v>2</v>
      </c>
      <c r="D30" s="45">
        <v>6</v>
      </c>
      <c r="E30" s="45">
        <v>4</v>
      </c>
      <c r="F30" s="45">
        <v>1803</v>
      </c>
      <c r="G30" s="2">
        <f t="shared" si="0"/>
        <v>2.1034000000000002</v>
      </c>
      <c r="H30" s="2">
        <f t="shared" si="1"/>
        <v>1.9016829894456593</v>
      </c>
      <c r="I30" s="1">
        <f t="shared" si="2"/>
        <v>2.2185246810870773E-3</v>
      </c>
      <c r="J30" s="20">
        <v>0</v>
      </c>
      <c r="K30" s="45">
        <v>0</v>
      </c>
      <c r="L30">
        <v>48.8</v>
      </c>
      <c r="M30" s="1">
        <v>0.10800000000000001</v>
      </c>
    </row>
    <row r="31" spans="1:14" x14ac:dyDescent="0.3">
      <c r="A31" s="45" t="s">
        <v>55</v>
      </c>
      <c r="B31" s="2">
        <v>39553</v>
      </c>
      <c r="C31" s="45">
        <v>2</v>
      </c>
      <c r="D31" s="45">
        <v>21</v>
      </c>
      <c r="E31" s="45">
        <v>12</v>
      </c>
      <c r="F31" s="45">
        <v>1803</v>
      </c>
      <c r="G31" s="2">
        <f t="shared" si="0"/>
        <v>3.9552999999999998</v>
      </c>
      <c r="H31" s="2">
        <f t="shared" si="1"/>
        <v>3.0339038758122014</v>
      </c>
      <c r="I31" s="1">
        <f t="shared" si="2"/>
        <v>6.6555740432612314E-3</v>
      </c>
      <c r="J31" s="45">
        <v>15</v>
      </c>
      <c r="K31" s="45">
        <v>10</v>
      </c>
      <c r="L31">
        <v>47.6</v>
      </c>
      <c r="M31" s="1">
        <v>7.0999999999999994E-2</v>
      </c>
    </row>
    <row r="32" spans="1:14" x14ac:dyDescent="0.3">
      <c r="A32" s="4" t="s">
        <v>48</v>
      </c>
      <c r="B32" s="2">
        <v>45346</v>
      </c>
      <c r="C32" s="45">
        <v>2</v>
      </c>
      <c r="D32" s="45">
        <v>21</v>
      </c>
      <c r="E32" s="45">
        <v>13</v>
      </c>
      <c r="F32" s="45">
        <v>1803</v>
      </c>
      <c r="G32" s="2">
        <f t="shared" si="0"/>
        <v>4.5346000000000002</v>
      </c>
      <c r="H32" s="2">
        <f t="shared" si="1"/>
        <v>2.8668460283156176</v>
      </c>
      <c r="I32" s="1">
        <f t="shared" si="2"/>
        <v>7.2102052135330002E-3</v>
      </c>
      <c r="J32" s="45">
        <v>4</v>
      </c>
      <c r="K32" s="45">
        <v>1</v>
      </c>
      <c r="L32">
        <v>54.7</v>
      </c>
      <c r="M32" s="1">
        <v>0.126</v>
      </c>
    </row>
    <row r="33" spans="1:13" x14ac:dyDescent="0.3">
      <c r="A33" s="45" t="s">
        <v>90</v>
      </c>
      <c r="B33" s="2">
        <v>9951</v>
      </c>
      <c r="C33" s="45">
        <v>0</v>
      </c>
      <c r="D33" s="45">
        <v>3</v>
      </c>
      <c r="E33" s="45">
        <v>3</v>
      </c>
      <c r="F33" s="45">
        <v>1803</v>
      </c>
      <c r="G33" s="2">
        <f t="shared" si="0"/>
        <v>0.99509999999999998</v>
      </c>
      <c r="H33" s="2">
        <f t="shared" si="1"/>
        <v>3.0147723846849561</v>
      </c>
      <c r="I33" s="1">
        <f t="shared" si="2"/>
        <v>1.6638935108153079E-3</v>
      </c>
      <c r="J33" s="45">
        <v>3</v>
      </c>
      <c r="K33" s="45">
        <v>2</v>
      </c>
      <c r="L33">
        <v>24.1</v>
      </c>
      <c r="M33" s="1">
        <v>7.6999999999999999E-2</v>
      </c>
    </row>
    <row r="34" spans="1:13" x14ac:dyDescent="0.3">
      <c r="A34" s="4" t="s">
        <v>56</v>
      </c>
      <c r="B34" s="2">
        <v>16010</v>
      </c>
      <c r="C34" s="45">
        <v>0</v>
      </c>
      <c r="D34" s="45">
        <v>19</v>
      </c>
      <c r="E34" s="45">
        <v>5</v>
      </c>
      <c r="F34" s="45">
        <v>1803</v>
      </c>
      <c r="G34" s="2">
        <f t="shared" ref="G34:G65" si="3">B34/10000</f>
        <v>1.601</v>
      </c>
      <c r="H34" s="2">
        <f t="shared" ref="H34:H65" si="4">E34/G34</f>
        <v>3.1230480949406623</v>
      </c>
      <c r="I34" s="1">
        <f t="shared" ref="I34:I65" si="5">E34/F34</f>
        <v>2.7731558513588465E-3</v>
      </c>
      <c r="J34" s="45">
        <v>3</v>
      </c>
      <c r="K34" s="45">
        <v>2</v>
      </c>
      <c r="L34">
        <v>71.3</v>
      </c>
      <c r="M34" s="1">
        <v>0.11599999999999999</v>
      </c>
    </row>
    <row r="35" spans="1:13" x14ac:dyDescent="0.3">
      <c r="A35" s="45" t="s">
        <v>91</v>
      </c>
      <c r="B35" s="2">
        <v>42768</v>
      </c>
      <c r="C35" s="45">
        <v>2</v>
      </c>
      <c r="D35" s="45">
        <v>33</v>
      </c>
      <c r="E35" s="45">
        <v>17</v>
      </c>
      <c r="F35" s="45">
        <v>1803</v>
      </c>
      <c r="G35" s="2">
        <f t="shared" si="3"/>
        <v>4.2767999999999997</v>
      </c>
      <c r="H35" s="2">
        <f t="shared" si="4"/>
        <v>3.9749345304900863</v>
      </c>
      <c r="I35" s="1">
        <f t="shared" si="5"/>
        <v>9.4287298946200779E-3</v>
      </c>
      <c r="J35" s="45">
        <v>1</v>
      </c>
      <c r="K35" s="45">
        <v>1</v>
      </c>
      <c r="L35">
        <v>58.9</v>
      </c>
      <c r="M35" s="1">
        <v>0.113</v>
      </c>
    </row>
    <row r="36" spans="1:13" x14ac:dyDescent="0.3">
      <c r="A36" s="11" t="s">
        <v>67</v>
      </c>
      <c r="B36" s="2">
        <v>4262</v>
      </c>
      <c r="C36" s="45">
        <v>0</v>
      </c>
      <c r="D36" s="20">
        <v>0</v>
      </c>
      <c r="E36" s="45">
        <v>0</v>
      </c>
      <c r="F36" s="45">
        <v>1803</v>
      </c>
      <c r="G36" s="2">
        <f t="shared" si="3"/>
        <v>0.42620000000000002</v>
      </c>
      <c r="H36" s="2">
        <f t="shared" si="4"/>
        <v>0</v>
      </c>
      <c r="I36" s="1">
        <f t="shared" si="5"/>
        <v>0</v>
      </c>
      <c r="J36" s="20">
        <v>0</v>
      </c>
      <c r="K36" s="45">
        <v>0</v>
      </c>
      <c r="L36">
        <v>37.6</v>
      </c>
      <c r="M36" s="1">
        <v>0.11199999999999999</v>
      </c>
    </row>
    <row r="37" spans="1:13" x14ac:dyDescent="0.3">
      <c r="A37" s="45" t="s">
        <v>49</v>
      </c>
      <c r="B37" s="2">
        <v>12640</v>
      </c>
      <c r="C37" s="45">
        <v>0</v>
      </c>
      <c r="D37" s="45">
        <v>10</v>
      </c>
      <c r="E37" s="45">
        <v>5</v>
      </c>
      <c r="F37" s="45">
        <v>1803</v>
      </c>
      <c r="G37" s="2">
        <f t="shared" si="3"/>
        <v>1.264</v>
      </c>
      <c r="H37" s="2">
        <f t="shared" si="4"/>
        <v>3.9556962025316453</v>
      </c>
      <c r="I37" s="1">
        <f t="shared" si="5"/>
        <v>2.7731558513588465E-3</v>
      </c>
      <c r="J37" s="45">
        <v>5</v>
      </c>
      <c r="K37" s="45">
        <v>2</v>
      </c>
      <c r="L37">
        <v>51.4</v>
      </c>
      <c r="M37" s="1">
        <v>0.17100000000000001</v>
      </c>
    </row>
    <row r="38" spans="1:13" x14ac:dyDescent="0.3">
      <c r="A38" s="4" t="s">
        <v>92</v>
      </c>
      <c r="B38" s="2">
        <v>6687</v>
      </c>
      <c r="C38" s="45">
        <v>0</v>
      </c>
      <c r="D38" s="45">
        <v>1</v>
      </c>
      <c r="E38" s="45">
        <v>1</v>
      </c>
      <c r="F38" s="45">
        <v>1803</v>
      </c>
      <c r="G38" s="2">
        <f t="shared" si="3"/>
        <v>0.66869999999999996</v>
      </c>
      <c r="H38" s="2">
        <f t="shared" si="4"/>
        <v>1.4954389113204727</v>
      </c>
      <c r="I38" s="1">
        <f t="shared" si="5"/>
        <v>5.5463117027176932E-4</v>
      </c>
      <c r="J38" s="45">
        <v>2</v>
      </c>
      <c r="K38" s="45">
        <v>2</v>
      </c>
      <c r="L38">
        <v>58.4</v>
      </c>
      <c r="M38" s="1">
        <v>9.3000000000000013E-2</v>
      </c>
    </row>
    <row r="39" spans="1:13" x14ac:dyDescent="0.3">
      <c r="A39" s="50" t="s">
        <v>50</v>
      </c>
      <c r="B39" s="2">
        <v>10531</v>
      </c>
      <c r="C39" s="45">
        <v>0</v>
      </c>
      <c r="D39" s="20">
        <v>0</v>
      </c>
      <c r="E39" s="45">
        <v>0</v>
      </c>
      <c r="F39" s="45">
        <v>1803</v>
      </c>
      <c r="G39" s="2">
        <f t="shared" si="3"/>
        <v>1.0530999999999999</v>
      </c>
      <c r="H39" s="2">
        <f t="shared" si="4"/>
        <v>0</v>
      </c>
      <c r="I39" s="1">
        <f t="shared" si="5"/>
        <v>0</v>
      </c>
      <c r="J39" s="45">
        <v>2</v>
      </c>
      <c r="K39" s="45">
        <v>2</v>
      </c>
      <c r="L39">
        <v>24.3</v>
      </c>
      <c r="M39" s="1">
        <v>9.3000000000000013E-2</v>
      </c>
    </row>
    <row r="40" spans="1:13" x14ac:dyDescent="0.3">
      <c r="A40" s="4" t="s">
        <v>68</v>
      </c>
      <c r="B40" s="2">
        <v>3802</v>
      </c>
      <c r="C40" s="45">
        <v>2</v>
      </c>
      <c r="D40" s="45">
        <v>3</v>
      </c>
      <c r="E40" s="45">
        <v>2</v>
      </c>
      <c r="F40" s="45">
        <v>1803</v>
      </c>
      <c r="G40" s="2">
        <f t="shared" si="3"/>
        <v>0.38019999999999998</v>
      </c>
      <c r="H40" s="2">
        <f t="shared" si="4"/>
        <v>5.2603892688058922</v>
      </c>
      <c r="I40" s="1">
        <f t="shared" si="5"/>
        <v>1.1092623405435386E-3</v>
      </c>
      <c r="J40" s="45">
        <v>1</v>
      </c>
      <c r="K40" s="45">
        <v>1</v>
      </c>
      <c r="L40">
        <v>63.5</v>
      </c>
      <c r="M40" s="1">
        <v>7.400000000000001E-2</v>
      </c>
    </row>
    <row r="41" spans="1:13" x14ac:dyDescent="0.3">
      <c r="A41" s="45" t="s">
        <v>39</v>
      </c>
      <c r="B41" s="2">
        <v>27881</v>
      </c>
      <c r="C41" s="45">
        <v>0</v>
      </c>
      <c r="D41" s="45">
        <v>3</v>
      </c>
      <c r="E41" s="45">
        <v>2</v>
      </c>
      <c r="F41" s="45">
        <v>1803</v>
      </c>
      <c r="G41" s="2">
        <f t="shared" si="3"/>
        <v>2.7881</v>
      </c>
      <c r="H41" s="2">
        <f t="shared" si="4"/>
        <v>0.71733438542376526</v>
      </c>
      <c r="I41" s="1">
        <f t="shared" si="5"/>
        <v>1.1092623405435386E-3</v>
      </c>
      <c r="J41" s="20">
        <v>0</v>
      </c>
      <c r="K41" s="45">
        <v>0</v>
      </c>
      <c r="L41">
        <v>9.4</v>
      </c>
      <c r="M41" s="1">
        <v>8.8000000000000009E-2</v>
      </c>
    </row>
    <row r="42" spans="1:13" x14ac:dyDescent="0.3">
      <c r="A42" s="4" t="s">
        <v>93</v>
      </c>
      <c r="B42" s="2">
        <v>5709</v>
      </c>
      <c r="C42" s="45">
        <v>0</v>
      </c>
      <c r="D42" s="45">
        <v>1</v>
      </c>
      <c r="E42" s="45">
        <v>1</v>
      </c>
      <c r="F42" s="45">
        <v>1803</v>
      </c>
      <c r="G42" s="2">
        <f t="shared" si="3"/>
        <v>0.57089999999999996</v>
      </c>
      <c r="H42" s="2">
        <f t="shared" si="4"/>
        <v>1.7516202487300754</v>
      </c>
      <c r="I42" s="1">
        <f t="shared" si="5"/>
        <v>5.5463117027176932E-4</v>
      </c>
      <c r="J42" s="20">
        <v>0</v>
      </c>
      <c r="K42" s="45">
        <v>0</v>
      </c>
      <c r="L42">
        <v>38.700000000000003</v>
      </c>
      <c r="M42" s="1">
        <v>0.114</v>
      </c>
    </row>
    <row r="43" spans="1:13" x14ac:dyDescent="0.3">
      <c r="A43" s="45" t="s">
        <v>94</v>
      </c>
      <c r="B43" s="2">
        <v>25823</v>
      </c>
      <c r="C43" s="45">
        <v>0</v>
      </c>
      <c r="D43" s="45">
        <v>17</v>
      </c>
      <c r="E43" s="45">
        <v>7</v>
      </c>
      <c r="F43" s="45">
        <v>1803</v>
      </c>
      <c r="G43" s="2">
        <f t="shared" si="3"/>
        <v>2.5823</v>
      </c>
      <c r="H43" s="2">
        <f t="shared" si="4"/>
        <v>2.7107617240444566</v>
      </c>
      <c r="I43" s="1">
        <f t="shared" si="5"/>
        <v>3.8824181919023849E-3</v>
      </c>
      <c r="J43" s="45">
        <v>2</v>
      </c>
      <c r="K43" s="45">
        <v>2</v>
      </c>
      <c r="L43">
        <v>43.5</v>
      </c>
      <c r="M43" s="1">
        <v>0.13699999999999998</v>
      </c>
    </row>
    <row r="44" spans="1:13" x14ac:dyDescent="0.3">
      <c r="A44" s="4" t="s">
        <v>69</v>
      </c>
      <c r="B44" s="2">
        <v>35884</v>
      </c>
      <c r="C44" s="45">
        <v>0</v>
      </c>
      <c r="D44" s="45">
        <v>20</v>
      </c>
      <c r="E44" s="45">
        <v>7</v>
      </c>
      <c r="F44" s="45">
        <v>1803</v>
      </c>
      <c r="G44" s="2">
        <f t="shared" si="3"/>
        <v>3.5884</v>
      </c>
      <c r="H44" s="2">
        <f t="shared" si="4"/>
        <v>1.9507301304202429</v>
      </c>
      <c r="I44" s="1">
        <f t="shared" si="5"/>
        <v>3.8824181919023849E-3</v>
      </c>
      <c r="J44" s="45">
        <v>2</v>
      </c>
      <c r="K44" s="45">
        <v>1</v>
      </c>
      <c r="L44">
        <v>63.1</v>
      </c>
      <c r="M44" s="1">
        <v>8.4000000000000005E-2</v>
      </c>
    </row>
    <row r="45" spans="1:13" x14ac:dyDescent="0.3">
      <c r="A45" s="45" t="s">
        <v>70</v>
      </c>
      <c r="B45" s="2">
        <v>5572</v>
      </c>
      <c r="C45" s="45">
        <v>0</v>
      </c>
      <c r="D45" s="45">
        <v>4</v>
      </c>
      <c r="E45" s="45">
        <v>3</v>
      </c>
      <c r="F45" s="45">
        <v>1803</v>
      </c>
      <c r="G45" s="2">
        <f t="shared" si="3"/>
        <v>0.55720000000000003</v>
      </c>
      <c r="H45" s="2">
        <f t="shared" si="4"/>
        <v>5.3840631730078963</v>
      </c>
      <c r="I45" s="1">
        <f t="shared" si="5"/>
        <v>1.6638935108153079E-3</v>
      </c>
      <c r="J45" s="45">
        <v>4</v>
      </c>
      <c r="K45" s="45">
        <v>3</v>
      </c>
      <c r="L45">
        <v>30.6</v>
      </c>
      <c r="M45" s="1">
        <v>0.22700000000000001</v>
      </c>
    </row>
    <row r="46" spans="1:13" x14ac:dyDescent="0.3">
      <c r="A46" s="4" t="s">
        <v>38</v>
      </c>
      <c r="B46" s="2">
        <v>9351</v>
      </c>
      <c r="C46" s="45">
        <v>2</v>
      </c>
      <c r="D46" s="45">
        <v>6</v>
      </c>
      <c r="E46" s="45">
        <v>5</v>
      </c>
      <c r="F46" s="45">
        <v>1803</v>
      </c>
      <c r="G46" s="2">
        <f t="shared" si="3"/>
        <v>0.93510000000000004</v>
      </c>
      <c r="H46" s="2">
        <f t="shared" si="4"/>
        <v>5.3470217089081382</v>
      </c>
      <c r="I46" s="1">
        <f t="shared" si="5"/>
        <v>2.7731558513588465E-3</v>
      </c>
      <c r="J46" s="45">
        <v>3</v>
      </c>
      <c r="K46" s="45">
        <v>3</v>
      </c>
      <c r="L46">
        <v>21.1</v>
      </c>
      <c r="M46" s="1">
        <v>7.8E-2</v>
      </c>
    </row>
    <row r="47" spans="1:13" x14ac:dyDescent="0.3">
      <c r="A47" s="45" t="s">
        <v>95</v>
      </c>
      <c r="B47" s="2">
        <v>19865</v>
      </c>
      <c r="C47" s="45">
        <v>0</v>
      </c>
      <c r="D47" s="45">
        <v>10</v>
      </c>
      <c r="E47" s="45">
        <v>4</v>
      </c>
      <c r="F47" s="45">
        <v>1803</v>
      </c>
      <c r="G47" s="2">
        <f t="shared" si="3"/>
        <v>1.9864999999999999</v>
      </c>
      <c r="H47" s="2">
        <f t="shared" si="4"/>
        <v>2.0135917442738487</v>
      </c>
      <c r="I47" s="1">
        <f t="shared" si="5"/>
        <v>2.2185246810870773E-3</v>
      </c>
      <c r="J47" s="45">
        <v>6</v>
      </c>
      <c r="K47" s="45">
        <v>4</v>
      </c>
      <c r="L47">
        <v>66.099999999999994</v>
      </c>
      <c r="M47" s="1">
        <v>0.113</v>
      </c>
    </row>
    <row r="48" spans="1:13" x14ac:dyDescent="0.3">
      <c r="A48" s="4" t="s">
        <v>96</v>
      </c>
      <c r="B48" s="2">
        <v>23155</v>
      </c>
      <c r="C48" s="45">
        <v>2</v>
      </c>
      <c r="D48" s="45">
        <v>3</v>
      </c>
      <c r="E48" s="45">
        <v>2</v>
      </c>
      <c r="F48" s="45">
        <v>1803</v>
      </c>
      <c r="G48" s="2">
        <f t="shared" si="3"/>
        <v>2.3155000000000001</v>
      </c>
      <c r="H48" s="2">
        <f t="shared" si="4"/>
        <v>0.86374433167782327</v>
      </c>
      <c r="I48" s="1">
        <f t="shared" si="5"/>
        <v>1.1092623405435386E-3</v>
      </c>
      <c r="J48" s="45">
        <v>3</v>
      </c>
      <c r="K48" s="45">
        <v>2</v>
      </c>
      <c r="L48">
        <v>26</v>
      </c>
      <c r="M48" s="1">
        <v>8.3000000000000004E-2</v>
      </c>
    </row>
    <row r="49" spans="1:14" x14ac:dyDescent="0.3">
      <c r="A49" s="45" t="s">
        <v>58</v>
      </c>
      <c r="B49" s="2">
        <v>25878</v>
      </c>
      <c r="C49" s="45">
        <v>2</v>
      </c>
      <c r="D49" s="45">
        <v>12</v>
      </c>
      <c r="E49" s="45">
        <v>11</v>
      </c>
      <c r="F49" s="45">
        <v>1803</v>
      </c>
      <c r="G49" s="2">
        <f t="shared" si="3"/>
        <v>2.5878000000000001</v>
      </c>
      <c r="H49" s="2">
        <f t="shared" si="4"/>
        <v>4.2507148929592704</v>
      </c>
      <c r="I49" s="1">
        <f t="shared" si="5"/>
        <v>6.1009428729894618E-3</v>
      </c>
      <c r="J49" s="45">
        <v>4</v>
      </c>
      <c r="K49" s="45">
        <v>4</v>
      </c>
      <c r="L49">
        <v>62.4</v>
      </c>
      <c r="M49" s="1">
        <v>0.115</v>
      </c>
    </row>
    <row r="50" spans="1:14" x14ac:dyDescent="0.3">
      <c r="A50" s="4" t="s">
        <v>57</v>
      </c>
      <c r="B50" s="2">
        <v>33074</v>
      </c>
      <c r="C50" s="45">
        <v>0</v>
      </c>
      <c r="D50" s="45">
        <v>21</v>
      </c>
      <c r="E50" s="45">
        <v>12</v>
      </c>
      <c r="F50" s="45">
        <v>1803</v>
      </c>
      <c r="G50" s="2">
        <f t="shared" si="3"/>
        <v>3.3073999999999999</v>
      </c>
      <c r="H50" s="2">
        <f t="shared" si="4"/>
        <v>3.6282276108121185</v>
      </c>
      <c r="I50" s="1">
        <f t="shared" si="5"/>
        <v>6.6555740432612314E-3</v>
      </c>
      <c r="J50" s="45">
        <v>1</v>
      </c>
      <c r="K50" s="45">
        <v>1</v>
      </c>
      <c r="L50">
        <v>57</v>
      </c>
      <c r="M50" s="1">
        <v>0.114</v>
      </c>
      <c r="N50" t="s">
        <v>6</v>
      </c>
    </row>
    <row r="51" spans="1:14" x14ac:dyDescent="0.3">
      <c r="A51" s="45" t="s">
        <v>24</v>
      </c>
      <c r="B51" s="2">
        <v>39602</v>
      </c>
      <c r="C51" s="45">
        <v>2</v>
      </c>
      <c r="D51" s="45">
        <v>29</v>
      </c>
      <c r="E51" s="45">
        <v>13</v>
      </c>
      <c r="F51" s="45">
        <v>1803</v>
      </c>
      <c r="G51" s="2">
        <f t="shared" si="3"/>
        <v>3.9601999999999999</v>
      </c>
      <c r="H51" s="2">
        <f t="shared" si="4"/>
        <v>3.282662491793344</v>
      </c>
      <c r="I51" s="1">
        <f t="shared" si="5"/>
        <v>7.2102052135330002E-3</v>
      </c>
      <c r="J51" s="45">
        <v>14</v>
      </c>
      <c r="K51" s="45">
        <v>10</v>
      </c>
      <c r="L51">
        <v>34.700000000000003</v>
      </c>
      <c r="M51" s="1">
        <v>0.13</v>
      </c>
    </row>
    <row r="52" spans="1:14" x14ac:dyDescent="0.3">
      <c r="A52" s="4" t="s">
        <v>97</v>
      </c>
      <c r="B52" s="2">
        <v>8344</v>
      </c>
      <c r="C52">
        <v>4</v>
      </c>
      <c r="D52" s="45">
        <v>2</v>
      </c>
      <c r="E52" s="45">
        <v>1</v>
      </c>
      <c r="F52" s="45">
        <v>1803</v>
      </c>
      <c r="G52" s="2">
        <f t="shared" si="3"/>
        <v>0.83440000000000003</v>
      </c>
      <c r="H52" s="2">
        <f t="shared" si="4"/>
        <v>1.1984659635666346</v>
      </c>
      <c r="I52" s="1">
        <f t="shared" si="5"/>
        <v>5.5463117027176932E-4</v>
      </c>
      <c r="J52" s="20">
        <v>0</v>
      </c>
      <c r="K52" s="45">
        <v>0</v>
      </c>
      <c r="L52">
        <v>35.4</v>
      </c>
      <c r="M52" s="1">
        <v>8.199999999999999E-2</v>
      </c>
    </row>
    <row r="53" spans="1:14" x14ac:dyDescent="0.3">
      <c r="A53" s="45" t="s">
        <v>36</v>
      </c>
      <c r="B53" s="2">
        <v>33892</v>
      </c>
      <c r="C53">
        <v>0</v>
      </c>
      <c r="D53" s="45">
        <v>9</v>
      </c>
      <c r="E53" s="45">
        <v>7</v>
      </c>
      <c r="F53" s="45">
        <v>1803</v>
      </c>
      <c r="G53" s="2">
        <f t="shared" si="3"/>
        <v>3.3892000000000002</v>
      </c>
      <c r="H53" s="2">
        <f t="shared" si="4"/>
        <v>2.0653841614540305</v>
      </c>
      <c r="I53" s="1">
        <f t="shared" si="5"/>
        <v>3.8824181919023849E-3</v>
      </c>
      <c r="J53" s="45">
        <v>5</v>
      </c>
      <c r="K53" s="45">
        <v>4</v>
      </c>
      <c r="L53">
        <v>19</v>
      </c>
      <c r="M53" s="1">
        <v>0.113</v>
      </c>
    </row>
    <row r="54" spans="1:14" x14ac:dyDescent="0.3">
      <c r="A54" s="4" t="s">
        <v>98</v>
      </c>
      <c r="B54" s="2">
        <v>21963</v>
      </c>
      <c r="C54">
        <v>0</v>
      </c>
      <c r="D54" s="45">
        <v>1</v>
      </c>
      <c r="E54" s="45">
        <v>1</v>
      </c>
      <c r="F54" s="45">
        <v>1803</v>
      </c>
      <c r="G54" s="2">
        <f t="shared" si="3"/>
        <v>2.1962999999999999</v>
      </c>
      <c r="H54" s="2">
        <f t="shared" si="4"/>
        <v>0.45531120520876023</v>
      </c>
      <c r="I54" s="1">
        <f t="shared" si="5"/>
        <v>5.5463117027176932E-4</v>
      </c>
      <c r="J54" s="45">
        <v>6</v>
      </c>
      <c r="K54" s="45">
        <v>4</v>
      </c>
      <c r="L54">
        <v>34.5</v>
      </c>
      <c r="M54" s="1">
        <v>0.158</v>
      </c>
    </row>
    <row r="55" spans="1:14" x14ac:dyDescent="0.3">
      <c r="A55" s="45" t="s">
        <v>71</v>
      </c>
      <c r="B55" s="2">
        <v>6601</v>
      </c>
      <c r="C55">
        <v>2</v>
      </c>
      <c r="D55" s="45">
        <v>2</v>
      </c>
      <c r="E55" s="45">
        <v>1</v>
      </c>
      <c r="F55" s="45">
        <v>1803</v>
      </c>
      <c r="G55" s="2">
        <f t="shared" si="3"/>
        <v>0.66010000000000002</v>
      </c>
      <c r="H55" s="2">
        <f t="shared" si="4"/>
        <v>1.5149219815179518</v>
      </c>
      <c r="I55" s="1">
        <f t="shared" si="5"/>
        <v>5.5463117027176932E-4</v>
      </c>
      <c r="J55" s="45">
        <v>2</v>
      </c>
      <c r="K55" s="45">
        <v>1</v>
      </c>
      <c r="L55">
        <v>21.7</v>
      </c>
      <c r="M55" s="1">
        <v>0.12</v>
      </c>
    </row>
    <row r="56" spans="1:14" x14ac:dyDescent="0.3">
      <c r="A56" s="4" t="s">
        <v>25</v>
      </c>
      <c r="B56" s="2">
        <v>155849</v>
      </c>
      <c r="C56" s="45">
        <v>5</v>
      </c>
      <c r="D56" s="45">
        <v>112</v>
      </c>
      <c r="E56" s="45">
        <v>68</v>
      </c>
      <c r="F56" s="45">
        <v>1803</v>
      </c>
      <c r="G56" s="2">
        <f t="shared" si="3"/>
        <v>15.584899999999999</v>
      </c>
      <c r="H56" s="2">
        <f t="shared" si="4"/>
        <v>4.3631977106044957</v>
      </c>
      <c r="I56" s="1">
        <f t="shared" si="5"/>
        <v>3.7714919578480312E-2</v>
      </c>
      <c r="J56" s="45">
        <v>103</v>
      </c>
      <c r="K56" s="45">
        <v>63</v>
      </c>
      <c r="L56">
        <v>27.3</v>
      </c>
      <c r="M56" s="1">
        <v>9.0999999999999998E-2</v>
      </c>
      <c r="N56" t="s">
        <v>8</v>
      </c>
    </row>
    <row r="57" spans="1:14" x14ac:dyDescent="0.3">
      <c r="A57" s="45" t="s">
        <v>79</v>
      </c>
      <c r="B57" s="2">
        <v>58329</v>
      </c>
      <c r="C57">
        <v>2</v>
      </c>
      <c r="D57" s="45">
        <v>23</v>
      </c>
      <c r="E57" s="45">
        <v>18</v>
      </c>
      <c r="F57" s="45">
        <v>1803</v>
      </c>
      <c r="G57" s="2">
        <f t="shared" si="3"/>
        <v>5.8329000000000004</v>
      </c>
      <c r="H57" s="2">
        <f t="shared" si="4"/>
        <v>3.0859435272334514</v>
      </c>
      <c r="I57" s="1">
        <f t="shared" si="5"/>
        <v>9.9833610648918467E-3</v>
      </c>
      <c r="J57" s="45">
        <v>16</v>
      </c>
      <c r="K57" s="45">
        <v>15</v>
      </c>
      <c r="L57">
        <v>48.5</v>
      </c>
      <c r="M57" s="1">
        <v>9.4E-2</v>
      </c>
      <c r="N57" t="s">
        <v>8</v>
      </c>
    </row>
    <row r="58" spans="1:14" x14ac:dyDescent="0.3">
      <c r="A58" s="4" t="s">
        <v>72</v>
      </c>
      <c r="B58" s="2">
        <v>14301</v>
      </c>
      <c r="C58">
        <v>2</v>
      </c>
      <c r="D58" s="45">
        <v>7</v>
      </c>
      <c r="E58" s="45">
        <v>7</v>
      </c>
      <c r="F58" s="45">
        <v>1803</v>
      </c>
      <c r="G58" s="2">
        <f t="shared" si="3"/>
        <v>1.4300999999999999</v>
      </c>
      <c r="H58" s="2">
        <f t="shared" si="4"/>
        <v>4.8947626040137058</v>
      </c>
      <c r="I58" s="1">
        <f t="shared" si="5"/>
        <v>3.8824181919023849E-3</v>
      </c>
      <c r="J58" s="45">
        <v>6</v>
      </c>
      <c r="K58" s="45">
        <v>5</v>
      </c>
      <c r="L58">
        <v>68.599999999999994</v>
      </c>
      <c r="M58" s="1">
        <v>0.10300000000000001</v>
      </c>
    </row>
    <row r="59" spans="1:14" x14ac:dyDescent="0.3">
      <c r="A59" s="45" t="s">
        <v>63</v>
      </c>
      <c r="B59" s="2">
        <v>29192</v>
      </c>
      <c r="C59">
        <v>2</v>
      </c>
      <c r="D59" s="45">
        <v>26</v>
      </c>
      <c r="E59" s="45">
        <v>17</v>
      </c>
      <c r="F59" s="45">
        <v>1803</v>
      </c>
      <c r="G59" s="2">
        <f t="shared" si="3"/>
        <v>2.9192</v>
      </c>
      <c r="H59" s="2">
        <f t="shared" si="4"/>
        <v>5.8235132913126888</v>
      </c>
      <c r="I59" s="1">
        <f t="shared" si="5"/>
        <v>9.4287298946200779E-3</v>
      </c>
      <c r="J59" s="45">
        <v>11</v>
      </c>
      <c r="K59" s="45">
        <v>10</v>
      </c>
      <c r="L59">
        <v>53.9</v>
      </c>
      <c r="M59" s="1">
        <v>0.13600000000000001</v>
      </c>
    </row>
    <row r="60" spans="1:14" x14ac:dyDescent="0.3">
      <c r="A60" s="4" t="s">
        <v>99</v>
      </c>
      <c r="B60" s="2">
        <v>9127</v>
      </c>
      <c r="C60">
        <v>0</v>
      </c>
      <c r="D60" s="20">
        <v>0</v>
      </c>
      <c r="E60" s="45">
        <v>0</v>
      </c>
      <c r="F60" s="45">
        <v>1803</v>
      </c>
      <c r="G60" s="2">
        <f t="shared" si="3"/>
        <v>0.91269999999999996</v>
      </c>
      <c r="H60" s="2">
        <f t="shared" si="4"/>
        <v>0</v>
      </c>
      <c r="I60" s="1">
        <f t="shared" si="5"/>
        <v>0</v>
      </c>
      <c r="J60" s="20">
        <v>0</v>
      </c>
      <c r="K60" s="45">
        <v>0</v>
      </c>
      <c r="L60">
        <v>73.2</v>
      </c>
      <c r="M60" s="1">
        <v>0.11800000000000001</v>
      </c>
    </row>
    <row r="61" spans="1:14" x14ac:dyDescent="0.3">
      <c r="A61" s="45" t="s">
        <v>73</v>
      </c>
      <c r="B61" s="2">
        <v>31720</v>
      </c>
      <c r="C61">
        <v>8</v>
      </c>
      <c r="D61" s="45">
        <v>65</v>
      </c>
      <c r="E61" s="45">
        <v>28</v>
      </c>
      <c r="F61" s="45">
        <v>1803</v>
      </c>
      <c r="G61" s="2">
        <f t="shared" si="3"/>
        <v>3.1720000000000002</v>
      </c>
      <c r="H61" s="2">
        <f t="shared" si="4"/>
        <v>8.827238335435057</v>
      </c>
      <c r="I61" s="1">
        <f t="shared" si="5"/>
        <v>1.552967276760954E-2</v>
      </c>
      <c r="J61" s="45">
        <v>18</v>
      </c>
      <c r="K61" s="45">
        <v>14</v>
      </c>
      <c r="L61">
        <v>55.8</v>
      </c>
      <c r="M61" s="1">
        <v>0.12400000000000001</v>
      </c>
    </row>
    <row r="62" spans="1:14" x14ac:dyDescent="0.3">
      <c r="A62" s="11" t="s">
        <v>83</v>
      </c>
      <c r="B62" s="2">
        <v>10950</v>
      </c>
      <c r="C62">
        <v>2</v>
      </c>
      <c r="D62" s="20">
        <v>0</v>
      </c>
      <c r="E62" s="45">
        <v>0</v>
      </c>
      <c r="F62" s="45">
        <v>1803</v>
      </c>
      <c r="G62" s="2">
        <f t="shared" si="3"/>
        <v>1.095</v>
      </c>
      <c r="H62" s="2">
        <f t="shared" si="4"/>
        <v>0</v>
      </c>
      <c r="I62" s="1">
        <f t="shared" si="5"/>
        <v>0</v>
      </c>
      <c r="J62" s="20">
        <v>0</v>
      </c>
      <c r="K62" s="45">
        <v>0</v>
      </c>
      <c r="L62">
        <v>59</v>
      </c>
      <c r="M62" s="1">
        <v>7.9000000000000001E-2</v>
      </c>
    </row>
    <row r="63" spans="1:14" x14ac:dyDescent="0.3">
      <c r="A63" s="45" t="s">
        <v>19</v>
      </c>
      <c r="B63" s="2">
        <v>546317</v>
      </c>
      <c r="C63">
        <v>23</v>
      </c>
      <c r="D63" s="45">
        <v>398</v>
      </c>
      <c r="E63" s="45">
        <v>249</v>
      </c>
      <c r="F63" s="45">
        <v>1803</v>
      </c>
      <c r="G63" s="2">
        <f t="shared" si="3"/>
        <v>54.631700000000002</v>
      </c>
      <c r="H63" s="2">
        <f t="shared" si="4"/>
        <v>4.5577933690513017</v>
      </c>
      <c r="I63" s="1">
        <f t="shared" si="5"/>
        <v>0.13810316139767054</v>
      </c>
      <c r="J63" s="45">
        <v>297</v>
      </c>
      <c r="K63" s="45">
        <v>198</v>
      </c>
      <c r="L63">
        <v>36</v>
      </c>
      <c r="M63" s="1">
        <v>0.15</v>
      </c>
      <c r="N63" t="s">
        <v>14</v>
      </c>
    </row>
    <row r="64" spans="1:14" x14ac:dyDescent="0.3">
      <c r="A64" s="4" t="s">
        <v>74</v>
      </c>
      <c r="B64" s="2">
        <v>4007</v>
      </c>
      <c r="C64">
        <v>0</v>
      </c>
      <c r="D64" s="45">
        <v>2</v>
      </c>
      <c r="E64" s="45">
        <v>1</v>
      </c>
      <c r="F64" s="45">
        <v>1803</v>
      </c>
      <c r="G64" s="2">
        <f t="shared" si="3"/>
        <v>0.4007</v>
      </c>
      <c r="H64" s="2">
        <f t="shared" si="4"/>
        <v>2.4956326428749689</v>
      </c>
      <c r="I64" s="1">
        <f t="shared" si="5"/>
        <v>5.5463117027176932E-4</v>
      </c>
      <c r="J64" s="45">
        <v>2</v>
      </c>
      <c r="K64" s="45">
        <v>1</v>
      </c>
      <c r="L64">
        <v>27.5</v>
      </c>
      <c r="M64" s="1">
        <v>9.4E-2</v>
      </c>
    </row>
    <row r="65" spans="1:14" x14ac:dyDescent="0.3">
      <c r="A65" s="45" t="s">
        <v>100</v>
      </c>
      <c r="B65" s="2">
        <v>15278</v>
      </c>
      <c r="C65">
        <v>4</v>
      </c>
      <c r="D65" s="45">
        <v>8</v>
      </c>
      <c r="E65" s="45">
        <v>6</v>
      </c>
      <c r="F65" s="45">
        <v>1803</v>
      </c>
      <c r="G65" s="2">
        <f t="shared" si="3"/>
        <v>1.5278</v>
      </c>
      <c r="H65" s="2">
        <f t="shared" si="4"/>
        <v>3.9272156041366668</v>
      </c>
      <c r="I65" s="1">
        <f t="shared" si="5"/>
        <v>3.3277870216306157E-3</v>
      </c>
      <c r="J65" s="45">
        <v>7</v>
      </c>
      <c r="K65" s="45">
        <v>4</v>
      </c>
      <c r="L65">
        <v>41</v>
      </c>
      <c r="M65" s="1">
        <v>0.11800000000000001</v>
      </c>
    </row>
    <row r="66" spans="1:14" x14ac:dyDescent="0.3">
      <c r="A66" s="4" t="s">
        <v>101</v>
      </c>
      <c r="B66" s="2">
        <v>14689</v>
      </c>
      <c r="C66">
        <v>0</v>
      </c>
      <c r="D66" s="45">
        <v>1</v>
      </c>
      <c r="E66" s="45">
        <v>1</v>
      </c>
      <c r="F66" s="45">
        <v>1803</v>
      </c>
      <c r="G66" s="2">
        <f t="shared" ref="G66:G88" si="6">B66/10000</f>
        <v>1.4689000000000001</v>
      </c>
      <c r="H66" s="2">
        <f t="shared" ref="H66:H97" si="7">E66/G66</f>
        <v>0.68078153720471102</v>
      </c>
      <c r="I66" s="1">
        <f t="shared" ref="I66:I88" si="8">E66/F66</f>
        <v>5.5463117027176932E-4</v>
      </c>
      <c r="J66" s="20">
        <v>0</v>
      </c>
      <c r="K66" s="45">
        <v>0</v>
      </c>
      <c r="L66">
        <v>28.6</v>
      </c>
      <c r="M66" s="1">
        <v>0.11</v>
      </c>
    </row>
    <row r="67" spans="1:14" x14ac:dyDescent="0.3">
      <c r="A67" s="45" t="s">
        <v>26</v>
      </c>
      <c r="B67" s="2">
        <v>65960</v>
      </c>
      <c r="C67">
        <v>0</v>
      </c>
      <c r="D67" s="45">
        <v>14</v>
      </c>
      <c r="E67" s="45">
        <v>13</v>
      </c>
      <c r="F67" s="45">
        <v>1803</v>
      </c>
      <c r="G67" s="2">
        <f t="shared" si="6"/>
        <v>6.5960000000000001</v>
      </c>
      <c r="H67" s="2">
        <f t="shared" si="7"/>
        <v>1.9708914493632503</v>
      </c>
      <c r="I67" s="1">
        <f t="shared" si="8"/>
        <v>7.2102052135330002E-3</v>
      </c>
      <c r="J67" s="45">
        <v>17</v>
      </c>
      <c r="K67" s="45">
        <v>12</v>
      </c>
      <c r="L67">
        <v>43.1</v>
      </c>
      <c r="M67" s="1">
        <v>0.115</v>
      </c>
    </row>
    <row r="68" spans="1:14" x14ac:dyDescent="0.3">
      <c r="A68" s="4" t="s">
        <v>102</v>
      </c>
      <c r="B68" s="2">
        <v>9491</v>
      </c>
      <c r="C68">
        <v>2</v>
      </c>
      <c r="D68" s="45">
        <v>4</v>
      </c>
      <c r="E68" s="45">
        <v>3</v>
      </c>
      <c r="F68" s="45">
        <v>1803</v>
      </c>
      <c r="G68" s="2">
        <f t="shared" si="6"/>
        <v>0.94910000000000005</v>
      </c>
      <c r="H68" s="2">
        <f t="shared" si="7"/>
        <v>3.1608892635128014</v>
      </c>
      <c r="I68" s="1">
        <f t="shared" si="8"/>
        <v>1.6638935108153079E-3</v>
      </c>
      <c r="J68" s="20">
        <v>0</v>
      </c>
      <c r="K68" s="45">
        <v>0</v>
      </c>
      <c r="L68">
        <v>54.1</v>
      </c>
      <c r="M68" s="1">
        <v>0.11</v>
      </c>
    </row>
    <row r="69" spans="1:14" x14ac:dyDescent="0.3">
      <c r="A69" s="45" t="s">
        <v>75</v>
      </c>
      <c r="B69" s="2">
        <v>15484</v>
      </c>
      <c r="C69">
        <v>0</v>
      </c>
      <c r="D69" s="45">
        <v>7</v>
      </c>
      <c r="E69" s="45">
        <v>4</v>
      </c>
      <c r="F69" s="45">
        <v>1803</v>
      </c>
      <c r="G69" s="2">
        <f t="shared" si="6"/>
        <v>1.5484</v>
      </c>
      <c r="H69" s="2">
        <f t="shared" si="7"/>
        <v>2.5833118057349522</v>
      </c>
      <c r="I69" s="1">
        <f t="shared" si="8"/>
        <v>2.2185246810870773E-3</v>
      </c>
      <c r="J69" s="45">
        <v>7</v>
      </c>
      <c r="K69" s="45">
        <v>4</v>
      </c>
      <c r="L69">
        <v>59.4</v>
      </c>
      <c r="M69" s="1">
        <v>9.1999999999999998E-2</v>
      </c>
      <c r="N69" t="s">
        <v>8</v>
      </c>
    </row>
    <row r="70" spans="1:14" x14ac:dyDescent="0.3">
      <c r="A70" s="4" t="s">
        <v>43</v>
      </c>
      <c r="B70" s="49">
        <v>144717</v>
      </c>
      <c r="C70">
        <v>0</v>
      </c>
      <c r="D70" s="45">
        <v>33</v>
      </c>
      <c r="E70" s="45">
        <v>19</v>
      </c>
      <c r="F70" s="45">
        <v>1803</v>
      </c>
      <c r="G70" s="2">
        <f t="shared" si="6"/>
        <v>14.4717</v>
      </c>
      <c r="H70" s="2">
        <f t="shared" si="7"/>
        <v>1.3129072603771499</v>
      </c>
      <c r="I70" s="1">
        <f t="shared" si="8"/>
        <v>1.0537992235163616E-2</v>
      </c>
      <c r="J70" s="45">
        <v>19</v>
      </c>
      <c r="K70" s="45">
        <v>13</v>
      </c>
      <c r="L70" s="45">
        <v>33.299999999999997</v>
      </c>
      <c r="M70" s="1">
        <v>0.154</v>
      </c>
      <c r="N70" t="s">
        <v>8</v>
      </c>
    </row>
    <row r="71" spans="1:14" x14ac:dyDescent="0.3">
      <c r="A71" s="45" t="s">
        <v>62</v>
      </c>
      <c r="B71" s="49">
        <v>94748</v>
      </c>
      <c r="C71">
        <v>2</v>
      </c>
      <c r="D71" s="45">
        <v>25</v>
      </c>
      <c r="E71" s="45">
        <v>14</v>
      </c>
      <c r="F71" s="45">
        <v>1803</v>
      </c>
      <c r="G71" s="2">
        <f t="shared" si="6"/>
        <v>9.4748000000000001</v>
      </c>
      <c r="H71" s="2">
        <f t="shared" si="7"/>
        <v>1.4776037488917972</v>
      </c>
      <c r="I71" s="1">
        <f t="shared" si="8"/>
        <v>7.7648363838047699E-3</v>
      </c>
      <c r="J71" s="45">
        <v>11</v>
      </c>
      <c r="K71" s="45">
        <v>9</v>
      </c>
      <c r="L71" s="45">
        <v>36.299999999999997</v>
      </c>
      <c r="M71" s="1">
        <v>5.5999999999999994E-2</v>
      </c>
    </row>
    <row r="72" spans="1:14" x14ac:dyDescent="0.3">
      <c r="A72" s="4" t="s">
        <v>31</v>
      </c>
      <c r="B72" s="49">
        <v>14869</v>
      </c>
      <c r="C72">
        <v>2</v>
      </c>
      <c r="D72" s="45">
        <v>3</v>
      </c>
      <c r="E72" s="45">
        <v>2</v>
      </c>
      <c r="F72" s="45">
        <v>1803</v>
      </c>
      <c r="G72" s="2">
        <f t="shared" si="6"/>
        <v>1.4869000000000001</v>
      </c>
      <c r="H72" s="2">
        <f t="shared" si="7"/>
        <v>1.345080368552021</v>
      </c>
      <c r="I72" s="1">
        <f t="shared" si="8"/>
        <v>1.1092623405435386E-3</v>
      </c>
      <c r="J72" s="45">
        <v>3</v>
      </c>
      <c r="K72" s="45">
        <v>2</v>
      </c>
      <c r="L72">
        <v>23.4</v>
      </c>
      <c r="M72" s="1">
        <v>6.4000000000000001E-2</v>
      </c>
    </row>
    <row r="73" spans="1:14" x14ac:dyDescent="0.3">
      <c r="A73" s="45" t="s">
        <v>86</v>
      </c>
      <c r="B73" s="49">
        <v>199922</v>
      </c>
      <c r="C73">
        <v>9</v>
      </c>
      <c r="D73" s="45">
        <v>203</v>
      </c>
      <c r="E73" s="45">
        <v>77</v>
      </c>
      <c r="F73" s="45">
        <v>1803</v>
      </c>
      <c r="G73" s="2">
        <f t="shared" si="6"/>
        <v>19.9922</v>
      </c>
      <c r="H73" s="2">
        <f t="shared" si="7"/>
        <v>3.851502085813467</v>
      </c>
      <c r="I73" s="1">
        <f t="shared" si="8"/>
        <v>4.2706600110926231E-2</v>
      </c>
      <c r="J73" s="45">
        <v>132</v>
      </c>
      <c r="K73" s="45">
        <v>77</v>
      </c>
      <c r="L73" s="45">
        <v>54.4</v>
      </c>
      <c r="M73" s="1">
        <v>8.5000000000000006E-2</v>
      </c>
      <c r="N73" t="s">
        <v>12</v>
      </c>
    </row>
    <row r="74" spans="1:14" x14ac:dyDescent="0.3">
      <c r="A74" s="4" t="s">
        <v>59</v>
      </c>
      <c r="B74" s="2">
        <v>157660</v>
      </c>
      <c r="C74">
        <v>8</v>
      </c>
      <c r="D74" s="45">
        <v>98</v>
      </c>
      <c r="E74" s="45">
        <v>67</v>
      </c>
      <c r="F74" s="45">
        <v>1803</v>
      </c>
      <c r="G74" s="2">
        <f t="shared" si="6"/>
        <v>15.766</v>
      </c>
      <c r="H74" s="2">
        <f t="shared" si="7"/>
        <v>4.249651148040086</v>
      </c>
      <c r="I74" s="1">
        <f t="shared" si="8"/>
        <v>3.7160288408208543E-2</v>
      </c>
      <c r="J74" s="45">
        <v>96</v>
      </c>
      <c r="K74" s="45">
        <v>70</v>
      </c>
      <c r="L74">
        <v>48.2</v>
      </c>
      <c r="M74" s="1">
        <v>0.13100000000000001</v>
      </c>
      <c r="N74" t="s">
        <v>13</v>
      </c>
    </row>
    <row r="75" spans="1:14" x14ac:dyDescent="0.3">
      <c r="A75" s="45" t="s">
        <v>27</v>
      </c>
      <c r="B75" s="2">
        <v>36828</v>
      </c>
      <c r="C75">
        <v>2</v>
      </c>
      <c r="D75" s="45">
        <v>14</v>
      </c>
      <c r="E75" s="45">
        <v>7</v>
      </c>
      <c r="F75" s="45">
        <v>1803</v>
      </c>
      <c r="G75" s="2">
        <f t="shared" si="6"/>
        <v>3.6827999999999999</v>
      </c>
      <c r="H75" s="2">
        <f t="shared" si="7"/>
        <v>1.9007277071793203</v>
      </c>
      <c r="I75" s="1">
        <f t="shared" si="8"/>
        <v>3.8824181919023849E-3</v>
      </c>
      <c r="J75" s="45">
        <v>6</v>
      </c>
      <c r="K75" s="45">
        <v>5</v>
      </c>
      <c r="L75">
        <v>41.5</v>
      </c>
      <c r="M75" s="1">
        <v>9.9000000000000005E-2</v>
      </c>
    </row>
    <row r="76" spans="1:14" x14ac:dyDescent="0.3">
      <c r="A76" s="4" t="s">
        <v>82</v>
      </c>
      <c r="B76" s="2">
        <v>9748</v>
      </c>
      <c r="C76">
        <v>0</v>
      </c>
      <c r="D76" s="20">
        <v>0</v>
      </c>
      <c r="E76" s="45">
        <v>0</v>
      </c>
      <c r="F76" s="45">
        <v>1803</v>
      </c>
      <c r="G76" s="2">
        <f t="shared" si="6"/>
        <v>0.9748</v>
      </c>
      <c r="H76" s="2">
        <f t="shared" si="7"/>
        <v>0</v>
      </c>
      <c r="I76" s="1">
        <f t="shared" si="8"/>
        <v>0</v>
      </c>
      <c r="J76" s="20">
        <v>0</v>
      </c>
      <c r="K76" s="45">
        <v>0</v>
      </c>
      <c r="L76">
        <v>49.7</v>
      </c>
      <c r="M76" s="1">
        <v>0.154</v>
      </c>
    </row>
    <row r="77" spans="1:14" x14ac:dyDescent="0.3">
      <c r="A77" s="45" t="s">
        <v>103</v>
      </c>
      <c r="B77" s="2">
        <v>9423</v>
      </c>
      <c r="C77">
        <v>2</v>
      </c>
      <c r="D77" s="20">
        <v>0</v>
      </c>
      <c r="E77" s="45">
        <v>0</v>
      </c>
      <c r="F77" s="45">
        <v>1803</v>
      </c>
      <c r="G77" s="2">
        <f t="shared" si="6"/>
        <v>0.94230000000000003</v>
      </c>
      <c r="H77" s="2">
        <f t="shared" si="7"/>
        <v>0</v>
      </c>
      <c r="I77" s="1">
        <f t="shared" si="8"/>
        <v>0</v>
      </c>
      <c r="J77" s="20">
        <v>0</v>
      </c>
      <c r="K77" s="45">
        <v>0</v>
      </c>
      <c r="L77">
        <v>46.7</v>
      </c>
      <c r="M77" s="1">
        <v>0.122</v>
      </c>
    </row>
    <row r="78" spans="1:14" x14ac:dyDescent="0.3">
      <c r="A78" s="4" t="s">
        <v>60</v>
      </c>
      <c r="B78" s="2">
        <v>24513</v>
      </c>
      <c r="C78">
        <v>4</v>
      </c>
      <c r="D78" s="45">
        <v>8</v>
      </c>
      <c r="E78" s="45">
        <v>5</v>
      </c>
      <c r="F78" s="45">
        <v>1803</v>
      </c>
      <c r="G78" s="2">
        <f t="shared" si="6"/>
        <v>2.4512999999999998</v>
      </c>
      <c r="H78" s="2">
        <f t="shared" si="7"/>
        <v>2.0397340186839639</v>
      </c>
      <c r="I78" s="1">
        <f t="shared" si="8"/>
        <v>2.7731558513588465E-3</v>
      </c>
      <c r="J78" s="45">
        <v>11</v>
      </c>
      <c r="K78" s="45">
        <v>5</v>
      </c>
      <c r="L78">
        <v>23.1</v>
      </c>
      <c r="M78" s="1">
        <v>0.13</v>
      </c>
      <c r="N78" t="s">
        <v>6</v>
      </c>
    </row>
    <row r="79" spans="1:14" x14ac:dyDescent="0.3">
      <c r="A79" s="50" t="s">
        <v>85</v>
      </c>
      <c r="B79" s="2">
        <v>3333</v>
      </c>
      <c r="C79">
        <v>2</v>
      </c>
      <c r="D79" s="45">
        <v>10</v>
      </c>
      <c r="E79" s="45">
        <v>2</v>
      </c>
      <c r="F79" s="45">
        <v>1803</v>
      </c>
      <c r="G79" s="2">
        <f t="shared" si="6"/>
        <v>0.33329999999999999</v>
      </c>
      <c r="H79" s="2">
        <f t="shared" si="7"/>
        <v>6.0006000600060005</v>
      </c>
      <c r="I79" s="1">
        <f t="shared" si="8"/>
        <v>1.1092623405435386E-3</v>
      </c>
      <c r="J79" s="20">
        <v>0</v>
      </c>
      <c r="K79" s="45">
        <v>0</v>
      </c>
      <c r="L79">
        <v>38.5</v>
      </c>
      <c r="M79" s="1">
        <v>0.109</v>
      </c>
      <c r="N79" t="s">
        <v>8</v>
      </c>
    </row>
    <row r="80" spans="1:14" x14ac:dyDescent="0.3">
      <c r="A80" s="11" t="s">
        <v>28</v>
      </c>
      <c r="B80" s="2">
        <v>21393</v>
      </c>
      <c r="C80">
        <v>0</v>
      </c>
      <c r="D80" s="45">
        <v>2</v>
      </c>
      <c r="E80" s="45">
        <v>2</v>
      </c>
      <c r="F80" s="45">
        <v>1803</v>
      </c>
      <c r="G80" s="2">
        <f t="shared" si="6"/>
        <v>2.1393</v>
      </c>
      <c r="H80" s="2">
        <f t="shared" si="7"/>
        <v>0.93488524283644181</v>
      </c>
      <c r="I80" s="1">
        <f t="shared" si="8"/>
        <v>1.1092623405435386E-3</v>
      </c>
      <c r="J80" s="45">
        <v>2</v>
      </c>
      <c r="K80" s="45">
        <v>2</v>
      </c>
      <c r="L80">
        <v>8.3000000000000007</v>
      </c>
      <c r="M80" s="1">
        <v>6.0999999999999999E-2</v>
      </c>
    </row>
    <row r="81" spans="1:14" x14ac:dyDescent="0.3">
      <c r="A81" s="45" t="s">
        <v>80</v>
      </c>
      <c r="B81" s="2">
        <v>13731</v>
      </c>
      <c r="C81">
        <v>0</v>
      </c>
      <c r="D81" s="45">
        <v>8</v>
      </c>
      <c r="E81" s="45">
        <v>7</v>
      </c>
      <c r="F81" s="45">
        <v>1803</v>
      </c>
      <c r="G81" s="2">
        <f t="shared" si="6"/>
        <v>1.3731</v>
      </c>
      <c r="H81" s="2">
        <f t="shared" si="7"/>
        <v>5.0979535357949164</v>
      </c>
      <c r="I81" s="1">
        <f t="shared" si="8"/>
        <v>3.8824181919023849E-3</v>
      </c>
      <c r="J81" s="45">
        <v>4</v>
      </c>
      <c r="K81" s="45">
        <v>3</v>
      </c>
      <c r="L81">
        <v>124.5</v>
      </c>
      <c r="M81" s="1">
        <v>0.15</v>
      </c>
      <c r="N81" s="45" t="s">
        <v>8</v>
      </c>
    </row>
    <row r="82" spans="1:14" x14ac:dyDescent="0.3">
      <c r="A82" s="4" t="s">
        <v>29</v>
      </c>
      <c r="B82" s="2">
        <v>18793</v>
      </c>
      <c r="C82">
        <v>2</v>
      </c>
      <c r="D82" s="45">
        <v>10</v>
      </c>
      <c r="E82" s="45">
        <v>8</v>
      </c>
      <c r="F82" s="45">
        <v>1803</v>
      </c>
      <c r="G82" s="2">
        <f t="shared" si="6"/>
        <v>1.8793</v>
      </c>
      <c r="H82" s="2">
        <f t="shared" si="7"/>
        <v>4.2569041664449534</v>
      </c>
      <c r="I82" s="1">
        <f t="shared" si="8"/>
        <v>4.4370493621741546E-3</v>
      </c>
      <c r="J82" s="45">
        <v>3</v>
      </c>
      <c r="K82" s="45">
        <v>3</v>
      </c>
      <c r="L82">
        <v>47.8</v>
      </c>
      <c r="M82" s="1">
        <v>9.1999999999999998E-2</v>
      </c>
      <c r="N82" t="s">
        <v>6</v>
      </c>
    </row>
    <row r="83" spans="1:14" x14ac:dyDescent="0.3">
      <c r="A83" s="45" t="s">
        <v>44</v>
      </c>
      <c r="B83" s="2">
        <v>256905</v>
      </c>
      <c r="C83">
        <v>2</v>
      </c>
      <c r="D83" s="45">
        <v>67</v>
      </c>
      <c r="E83" s="45">
        <v>49</v>
      </c>
      <c r="F83" s="45">
        <v>1803</v>
      </c>
      <c r="G83" s="2">
        <f t="shared" si="6"/>
        <v>25.6905</v>
      </c>
      <c r="H83" s="2">
        <f t="shared" si="7"/>
        <v>1.9073198263949709</v>
      </c>
      <c r="I83" s="1">
        <f t="shared" si="8"/>
        <v>2.7176927343316695E-2</v>
      </c>
      <c r="J83" s="45">
        <v>62</v>
      </c>
      <c r="K83" s="45">
        <v>45</v>
      </c>
      <c r="L83">
        <v>47.8</v>
      </c>
      <c r="M83" s="1">
        <v>0.05</v>
      </c>
    </row>
    <row r="84" spans="1:14" x14ac:dyDescent="0.3">
      <c r="A84" s="4" t="s">
        <v>37</v>
      </c>
      <c r="B84" s="2">
        <v>10839</v>
      </c>
      <c r="C84">
        <v>2</v>
      </c>
      <c r="D84" s="45">
        <v>4</v>
      </c>
      <c r="E84" s="45">
        <v>4</v>
      </c>
      <c r="F84" s="45">
        <v>1803</v>
      </c>
      <c r="G84" s="2">
        <f t="shared" si="6"/>
        <v>1.0839000000000001</v>
      </c>
      <c r="H84" s="2">
        <f t="shared" si="7"/>
        <v>3.6903773410831255</v>
      </c>
      <c r="I84" s="1">
        <f t="shared" si="8"/>
        <v>2.2185246810870773E-3</v>
      </c>
      <c r="J84" s="45">
        <v>3</v>
      </c>
      <c r="K84" s="45">
        <v>3</v>
      </c>
      <c r="L84">
        <v>46.4</v>
      </c>
      <c r="M84" s="1">
        <v>0.122</v>
      </c>
    </row>
    <row r="85" spans="1:14" x14ac:dyDescent="0.3">
      <c r="A85" s="50" t="s">
        <v>81</v>
      </c>
      <c r="B85" s="2">
        <v>6343</v>
      </c>
      <c r="C85">
        <v>2</v>
      </c>
      <c r="D85" s="20">
        <v>0</v>
      </c>
      <c r="E85" s="45">
        <v>0</v>
      </c>
      <c r="F85" s="45">
        <v>1803</v>
      </c>
      <c r="G85" s="2">
        <f t="shared" si="6"/>
        <v>0.63429999999999997</v>
      </c>
      <c r="H85" s="2">
        <f t="shared" si="7"/>
        <v>0</v>
      </c>
      <c r="I85" s="1">
        <f t="shared" si="8"/>
        <v>0</v>
      </c>
      <c r="J85" s="20">
        <v>0</v>
      </c>
      <c r="K85" s="45">
        <v>0</v>
      </c>
      <c r="L85">
        <v>53.4</v>
      </c>
      <c r="M85" s="1">
        <v>9.9000000000000005E-2</v>
      </c>
    </row>
    <row r="86" spans="1:14" x14ac:dyDescent="0.3">
      <c r="A86" s="11" t="s">
        <v>30</v>
      </c>
      <c r="B86" s="2">
        <v>50769</v>
      </c>
      <c r="C86">
        <v>0</v>
      </c>
      <c r="D86" s="45">
        <v>35</v>
      </c>
      <c r="E86" s="45">
        <v>19</v>
      </c>
      <c r="F86" s="45">
        <v>1803</v>
      </c>
      <c r="G86" s="2">
        <f t="shared" si="6"/>
        <v>5.0769000000000002</v>
      </c>
      <c r="H86" s="2">
        <f t="shared" si="7"/>
        <v>3.7424412535208491</v>
      </c>
      <c r="I86" s="1">
        <f t="shared" si="8"/>
        <v>1.0537992235163616E-2</v>
      </c>
      <c r="J86" s="45">
        <v>12</v>
      </c>
      <c r="K86" s="45">
        <v>5</v>
      </c>
      <c r="L86">
        <v>39.9</v>
      </c>
      <c r="M86" s="1">
        <v>0.14499999999999999</v>
      </c>
    </row>
    <row r="87" spans="1:14" x14ac:dyDescent="0.3">
      <c r="A87" s="45" t="s">
        <v>61</v>
      </c>
      <c r="B87" s="2">
        <v>134365</v>
      </c>
      <c r="C87">
        <v>2</v>
      </c>
      <c r="D87" s="45">
        <v>26</v>
      </c>
      <c r="E87" s="45">
        <v>18</v>
      </c>
      <c r="F87" s="45">
        <v>1803</v>
      </c>
      <c r="G87" s="2">
        <f t="shared" si="6"/>
        <v>13.436500000000001</v>
      </c>
      <c r="H87" s="2">
        <f t="shared" si="7"/>
        <v>1.3396345774569269</v>
      </c>
      <c r="I87" s="1">
        <f t="shared" si="8"/>
        <v>9.9833610648918467E-3</v>
      </c>
      <c r="J87" s="45">
        <v>16</v>
      </c>
      <c r="K87" s="45">
        <v>13</v>
      </c>
      <c r="L87">
        <v>46.6</v>
      </c>
      <c r="M87" s="1">
        <v>0.05</v>
      </c>
    </row>
    <row r="88" spans="1:14" x14ac:dyDescent="0.3">
      <c r="A88" s="5" t="s">
        <v>104</v>
      </c>
      <c r="B88" s="2">
        <v>9881</v>
      </c>
      <c r="C88">
        <v>2</v>
      </c>
      <c r="D88" s="45">
        <v>2</v>
      </c>
      <c r="E88" s="45">
        <v>2</v>
      </c>
      <c r="F88" s="45">
        <v>1803</v>
      </c>
      <c r="G88" s="2">
        <f t="shared" si="6"/>
        <v>0.98809999999999998</v>
      </c>
      <c r="H88" s="2">
        <f t="shared" si="7"/>
        <v>2.0240866309078029</v>
      </c>
      <c r="I88" s="1">
        <f t="shared" si="8"/>
        <v>1.1092623405435386E-3</v>
      </c>
      <c r="J88" s="45">
        <v>1</v>
      </c>
      <c r="K88" s="45">
        <v>1</v>
      </c>
      <c r="L88">
        <v>34.799999999999997</v>
      </c>
      <c r="M88" s="1">
        <v>0.125</v>
      </c>
    </row>
    <row r="89" spans="1:14" x14ac:dyDescent="0.3">
      <c r="B89" s="54">
        <f>SUBTOTAL(109,Table2[Population])</f>
        <v>5577487</v>
      </c>
      <c r="C89" s="46">
        <f>SUBTOTAL(109,Table2[Rule 20 Admissions])</f>
        <v>222</v>
      </c>
      <c r="D89" s="20">
        <f>SUBTOTAL(109,Table2[20.01 Orders])</f>
        <v>3224</v>
      </c>
      <c r="E89" s="20">
        <f>SUBTOTAL(109,Table2[20.01 Individuals])</f>
        <v>1803</v>
      </c>
      <c r="G89" s="53"/>
      <c r="H89" s="53"/>
      <c r="I89" s="51"/>
      <c r="J89" s="53">
        <f>SUBTOTAL(109,Table2[20.02 Orders])</f>
        <v>1596</v>
      </c>
      <c r="K89">
        <f>SUBTOTAL(109,Table2[20.02 Individuals])</f>
        <v>1063</v>
      </c>
      <c r="M89" s="51"/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38BCA-14EF-41BA-96F4-7B6ED646720B}">
  <dimension ref="A1:N89"/>
  <sheetViews>
    <sheetView topLeftCell="A64" workbookViewId="0">
      <selection activeCell="I86" sqref="I86"/>
    </sheetView>
  </sheetViews>
  <sheetFormatPr defaultRowHeight="14.4" x14ac:dyDescent="0.3"/>
  <cols>
    <col min="1" max="1" width="23.77734375" style="19" bestFit="1" customWidth="1"/>
    <col min="2" max="2" width="12.44140625" bestFit="1" customWidth="1"/>
    <col min="3" max="3" width="19.44140625" customWidth="1"/>
    <col min="4" max="4" width="13.77734375" customWidth="1"/>
    <col min="5" max="5" width="17.88671875" style="45" bestFit="1" customWidth="1"/>
    <col min="6" max="6" width="22.21875" style="45" hidden="1" customWidth="1"/>
    <col min="7" max="7" width="17.77734375" style="2" hidden="1" customWidth="1"/>
    <col min="8" max="8" width="28.109375" style="2" bestFit="1" customWidth="1"/>
    <col min="9" max="9" width="31.5546875" style="1" bestFit="1" customWidth="1"/>
    <col min="10" max="10" width="13.77734375" hidden="1" customWidth="1"/>
    <col min="11" max="11" width="17.88671875" style="45" hidden="1" customWidth="1"/>
    <col min="12" max="12" width="18.88671875" customWidth="1"/>
    <col min="13" max="13" width="9.77734375" bestFit="1" customWidth="1"/>
    <col min="14" max="14" width="19.6640625" hidden="1" customWidth="1"/>
  </cols>
  <sheetData>
    <row r="1" spans="1:14" s="20" customFormat="1" x14ac:dyDescent="0.3">
      <c r="A1" s="20" t="s">
        <v>0</v>
      </c>
      <c r="B1" s="20" t="s">
        <v>1</v>
      </c>
      <c r="C1" s="20" t="s">
        <v>2</v>
      </c>
      <c r="D1" s="20" t="s">
        <v>106</v>
      </c>
      <c r="E1" s="45" t="s">
        <v>110</v>
      </c>
      <c r="F1" s="45" t="s">
        <v>114</v>
      </c>
      <c r="G1" s="2" t="s">
        <v>133</v>
      </c>
      <c r="H1" s="2" t="s">
        <v>132</v>
      </c>
      <c r="I1" s="1" t="s">
        <v>113</v>
      </c>
      <c r="J1" s="20" t="s">
        <v>108</v>
      </c>
      <c r="K1" s="45" t="s">
        <v>111</v>
      </c>
      <c r="L1" s="20" t="s">
        <v>3</v>
      </c>
      <c r="M1" s="1" t="s">
        <v>4</v>
      </c>
      <c r="N1" s="20" t="s">
        <v>5</v>
      </c>
    </row>
    <row r="2" spans="1:14" x14ac:dyDescent="0.3">
      <c r="A2" s="4" t="s">
        <v>45</v>
      </c>
      <c r="B2" s="2">
        <v>15896</v>
      </c>
      <c r="C2">
        <v>0</v>
      </c>
      <c r="D2" s="45">
        <v>12</v>
      </c>
      <c r="E2" s="45">
        <v>7</v>
      </c>
      <c r="F2" s="45">
        <f>SUBTOTAL(109,Table13[20.01 Individuals ])</f>
        <v>1909</v>
      </c>
      <c r="G2" s="2">
        <f>B2/10000</f>
        <v>1.5895999999999999</v>
      </c>
      <c r="H2" s="2">
        <f>E2/G2</f>
        <v>4.4036235530951187</v>
      </c>
      <c r="I2" s="1">
        <f>E2/F2</f>
        <v>3.6668412781561029E-3</v>
      </c>
      <c r="J2" s="45">
        <v>5</v>
      </c>
      <c r="K2" s="45">
        <v>4</v>
      </c>
    </row>
    <row r="3" spans="1:14" x14ac:dyDescent="0.3">
      <c r="A3" s="45" t="s">
        <v>40</v>
      </c>
      <c r="B3" s="2">
        <v>357851</v>
      </c>
      <c r="C3">
        <v>6</v>
      </c>
      <c r="D3" s="45">
        <v>139</v>
      </c>
      <c r="E3" s="45">
        <v>89</v>
      </c>
      <c r="F3" s="45">
        <f>SUBTOTAL(109,Table13[20.01 Individuals ])</f>
        <v>1909</v>
      </c>
      <c r="G3" s="2">
        <f>B3/10000</f>
        <v>35.7851</v>
      </c>
      <c r="H3" s="2">
        <f>E3/G3</f>
        <v>2.4870686403000133</v>
      </c>
      <c r="I3" s="1">
        <f>E3/F3</f>
        <v>4.6621267679413304E-2</v>
      </c>
      <c r="J3" s="45">
        <v>35</v>
      </c>
      <c r="K3" s="45">
        <v>27</v>
      </c>
    </row>
    <row r="4" spans="1:14" x14ac:dyDescent="0.3">
      <c r="A4" s="4" t="s">
        <v>77</v>
      </c>
      <c r="B4" s="2">
        <v>34420</v>
      </c>
      <c r="C4">
        <v>2</v>
      </c>
      <c r="D4" s="45">
        <v>5</v>
      </c>
      <c r="E4" s="45">
        <v>3</v>
      </c>
      <c r="F4" s="45">
        <f>SUBTOTAL(109,Table13[20.01 Individuals ])</f>
        <v>1909</v>
      </c>
      <c r="G4" s="2">
        <f>B4/10000</f>
        <v>3.4420000000000002</v>
      </c>
      <c r="H4" s="2">
        <f>E4/G4</f>
        <v>0.87158628704241714</v>
      </c>
      <c r="I4" s="1">
        <f>E4/F4</f>
        <v>1.5715034049240441E-3</v>
      </c>
      <c r="J4" s="45">
        <v>4</v>
      </c>
      <c r="K4" s="45">
        <v>3</v>
      </c>
    </row>
    <row r="5" spans="1:14" x14ac:dyDescent="0.3">
      <c r="A5" s="45" t="s">
        <v>64</v>
      </c>
      <c r="B5" s="2">
        <v>46834</v>
      </c>
      <c r="C5">
        <v>2</v>
      </c>
      <c r="D5" s="45">
        <v>47</v>
      </c>
      <c r="E5" s="45">
        <v>22</v>
      </c>
      <c r="F5" s="45">
        <f>SUBTOTAL(109,Table13[20.01 Individuals ])</f>
        <v>1909</v>
      </c>
      <c r="G5" s="2">
        <f>B5/10000</f>
        <v>4.6833999999999998</v>
      </c>
      <c r="H5" s="2">
        <f>E5/G5</f>
        <v>4.6974420292949572</v>
      </c>
      <c r="I5" s="1">
        <f>E5/F5</f>
        <v>1.1524358302776323E-2</v>
      </c>
      <c r="J5" s="45">
        <v>6</v>
      </c>
      <c r="K5" s="45">
        <v>3</v>
      </c>
    </row>
    <row r="6" spans="1:14" x14ac:dyDescent="0.3">
      <c r="A6" s="4" t="s">
        <v>54</v>
      </c>
      <c r="B6" s="2">
        <v>40452</v>
      </c>
      <c r="C6">
        <v>2</v>
      </c>
      <c r="D6" s="45">
        <v>10</v>
      </c>
      <c r="E6" s="45">
        <v>7</v>
      </c>
      <c r="F6" s="45">
        <f>SUBTOTAL(109,Table13[20.01 Individuals ])</f>
        <v>1909</v>
      </c>
      <c r="G6" s="2">
        <f>B6/10000</f>
        <v>4.0452000000000004</v>
      </c>
      <c r="H6" s="2">
        <f>E6/G6</f>
        <v>1.7304459606447147</v>
      </c>
      <c r="I6" s="1">
        <f>E6/F6</f>
        <v>3.6668412781561029E-3</v>
      </c>
      <c r="J6" s="45">
        <v>12</v>
      </c>
      <c r="K6" s="45">
        <v>8</v>
      </c>
    </row>
    <row r="7" spans="1:14" x14ac:dyDescent="0.3">
      <c r="A7" s="50" t="s">
        <v>87</v>
      </c>
      <c r="B7" s="2">
        <v>5000</v>
      </c>
      <c r="C7">
        <v>0</v>
      </c>
      <c r="D7">
        <v>0</v>
      </c>
      <c r="E7" s="45">
        <v>0</v>
      </c>
      <c r="F7" s="45">
        <f>SUBTOTAL(109,Table13[20.01 Individuals ])</f>
        <v>1909</v>
      </c>
      <c r="G7" s="2">
        <f>B7/10000</f>
        <v>0.5</v>
      </c>
      <c r="H7" s="2">
        <f>E7/G7</f>
        <v>0</v>
      </c>
      <c r="I7" s="1">
        <f>E7/F7</f>
        <v>0</v>
      </c>
      <c r="J7" s="45">
        <v>1</v>
      </c>
      <c r="K7" s="45">
        <v>1</v>
      </c>
    </row>
    <row r="8" spans="1:14" x14ac:dyDescent="0.3">
      <c r="A8" s="4" t="s">
        <v>33</v>
      </c>
      <c r="B8" s="2">
        <v>67785</v>
      </c>
      <c r="C8">
        <v>2</v>
      </c>
      <c r="D8" s="45">
        <v>24</v>
      </c>
      <c r="E8" s="45">
        <v>17</v>
      </c>
      <c r="F8" s="45">
        <f>SUBTOTAL(109,Table13[20.01 Individuals ])</f>
        <v>1909</v>
      </c>
      <c r="G8" s="2">
        <f>B8/10000</f>
        <v>6.7785000000000002</v>
      </c>
      <c r="H8" s="2">
        <f>E8/G8</f>
        <v>2.5079294829239505</v>
      </c>
      <c r="I8" s="1">
        <f>E8/F8</f>
        <v>8.9051859612362498E-3</v>
      </c>
      <c r="J8" s="45">
        <v>27</v>
      </c>
      <c r="K8" s="45">
        <v>20</v>
      </c>
    </row>
    <row r="9" spans="1:14" x14ac:dyDescent="0.3">
      <c r="A9" s="45" t="s">
        <v>34</v>
      </c>
      <c r="B9" s="2">
        <v>25325</v>
      </c>
      <c r="C9">
        <v>2</v>
      </c>
      <c r="D9" s="45">
        <v>9</v>
      </c>
      <c r="E9" s="45">
        <v>7</v>
      </c>
      <c r="F9" s="45">
        <f>SUBTOTAL(109,Table13[20.01 Individuals ])</f>
        <v>1909</v>
      </c>
      <c r="G9" s="2">
        <f>B9/10000</f>
        <v>2.5325000000000002</v>
      </c>
      <c r="H9" s="2">
        <f>E9/G9</f>
        <v>2.764067127344521</v>
      </c>
      <c r="I9" s="1">
        <f>E9/F9</f>
        <v>3.6668412781561029E-3</v>
      </c>
      <c r="J9" s="45">
        <v>5</v>
      </c>
      <c r="K9" s="45">
        <v>5</v>
      </c>
    </row>
    <row r="10" spans="1:14" x14ac:dyDescent="0.3">
      <c r="A10" s="4" t="s">
        <v>47</v>
      </c>
      <c r="B10" s="2">
        <v>35923</v>
      </c>
      <c r="C10">
        <v>2</v>
      </c>
      <c r="D10" s="45">
        <v>20</v>
      </c>
      <c r="E10" s="45">
        <v>6</v>
      </c>
      <c r="F10" s="45">
        <f>SUBTOTAL(109,Table13[20.01 Individuals ])</f>
        <v>1909</v>
      </c>
      <c r="G10" s="2">
        <f>B10/10000</f>
        <v>3.5922999999999998</v>
      </c>
      <c r="H10" s="2">
        <f>E10/G10</f>
        <v>1.6702391225677145</v>
      </c>
      <c r="I10" s="1">
        <f>E10/F10</f>
        <v>3.1430068098480882E-3</v>
      </c>
      <c r="J10" s="45">
        <v>24</v>
      </c>
      <c r="K10" s="45">
        <v>9</v>
      </c>
    </row>
    <row r="11" spans="1:14" x14ac:dyDescent="0.3">
      <c r="A11" s="45" t="s">
        <v>41</v>
      </c>
      <c r="B11" s="2">
        <v>105970</v>
      </c>
      <c r="C11">
        <v>0</v>
      </c>
      <c r="D11" s="45">
        <v>14</v>
      </c>
      <c r="E11" s="45">
        <v>13</v>
      </c>
      <c r="F11" s="45">
        <f>SUBTOTAL(109,Table13[20.01 Individuals ])</f>
        <v>1909</v>
      </c>
      <c r="G11" s="2">
        <f>B11/10000</f>
        <v>10.597</v>
      </c>
      <c r="H11" s="2">
        <f>E11/G11</f>
        <v>1.2267622912144946</v>
      </c>
      <c r="I11" s="1">
        <f>E11/F11</f>
        <v>6.809848088004191E-3</v>
      </c>
      <c r="J11" s="45">
        <v>10</v>
      </c>
      <c r="K11" s="45">
        <v>9</v>
      </c>
    </row>
    <row r="12" spans="1:14" x14ac:dyDescent="0.3">
      <c r="A12" s="4" t="s">
        <v>51</v>
      </c>
      <c r="B12" s="2">
        <v>29470</v>
      </c>
      <c r="C12">
        <v>6</v>
      </c>
      <c r="D12" s="45">
        <v>35</v>
      </c>
      <c r="E12" s="45">
        <v>18</v>
      </c>
      <c r="F12" s="45">
        <f>SUBTOTAL(109,Table13[20.01 Individuals ])</f>
        <v>1909</v>
      </c>
      <c r="G12" s="2">
        <f>B12/10000</f>
        <v>2.9470000000000001</v>
      </c>
      <c r="H12" s="2">
        <f>E12/G12</f>
        <v>6.1079063454360369</v>
      </c>
      <c r="I12" s="1">
        <f>E12/F12</f>
        <v>9.4290204295442645E-3</v>
      </c>
      <c r="J12" s="45">
        <v>21</v>
      </c>
      <c r="K12" s="45">
        <v>11</v>
      </c>
    </row>
    <row r="13" spans="1:14" x14ac:dyDescent="0.3">
      <c r="A13" s="45" t="s">
        <v>88</v>
      </c>
      <c r="B13" s="2">
        <v>11965</v>
      </c>
      <c r="C13">
        <v>0</v>
      </c>
      <c r="D13">
        <v>0</v>
      </c>
      <c r="E13" s="45">
        <v>0</v>
      </c>
      <c r="F13" s="45">
        <f>SUBTOTAL(109,Table13[20.01 Individuals ])</f>
        <v>1909</v>
      </c>
      <c r="G13" s="2">
        <f>B13/10000</f>
        <v>1.1964999999999999</v>
      </c>
      <c r="H13" s="2">
        <f>E13/G13</f>
        <v>0</v>
      </c>
      <c r="I13" s="1">
        <f>E13/F13</f>
        <v>0</v>
      </c>
      <c r="J13" s="45">
        <v>2</v>
      </c>
      <c r="K13" s="45">
        <v>2</v>
      </c>
    </row>
    <row r="14" spans="1:14" x14ac:dyDescent="0.3">
      <c r="A14" s="4" t="s">
        <v>53</v>
      </c>
      <c r="B14" s="2">
        <v>55955</v>
      </c>
      <c r="C14">
        <v>2</v>
      </c>
      <c r="D14" s="45">
        <v>16</v>
      </c>
      <c r="E14" s="45">
        <v>12</v>
      </c>
      <c r="F14" s="45">
        <f>SUBTOTAL(109,Table13[20.01 Individuals ])</f>
        <v>1909</v>
      </c>
      <c r="G14" s="2">
        <f>B14/10000</f>
        <v>5.5955000000000004</v>
      </c>
      <c r="H14" s="2">
        <f>E14/G14</f>
        <v>2.1445804664462513</v>
      </c>
      <c r="I14" s="1">
        <f>E14/F14</f>
        <v>6.2860136196961763E-3</v>
      </c>
      <c r="J14" s="45">
        <v>16</v>
      </c>
      <c r="K14" s="45">
        <v>13</v>
      </c>
    </row>
    <row r="15" spans="1:14" x14ac:dyDescent="0.3">
      <c r="A15" s="45" t="s">
        <v>76</v>
      </c>
      <c r="B15" s="2">
        <v>63963</v>
      </c>
      <c r="C15">
        <v>7</v>
      </c>
      <c r="D15" s="45">
        <v>63</v>
      </c>
      <c r="E15" s="45">
        <v>38</v>
      </c>
      <c r="F15" s="45">
        <f>SUBTOTAL(109,Table13[20.01 Individuals ])</f>
        <v>1909</v>
      </c>
      <c r="G15" s="2">
        <f>B15/10000</f>
        <v>6.3963000000000001</v>
      </c>
      <c r="H15" s="2">
        <f>E15/G15</f>
        <v>5.9409346028172534</v>
      </c>
      <c r="I15" s="1">
        <f>E15/F15</f>
        <v>1.9905709795704558E-2</v>
      </c>
      <c r="J15" s="45">
        <v>59</v>
      </c>
      <c r="K15" s="45">
        <v>35</v>
      </c>
    </row>
    <row r="16" spans="1:14" x14ac:dyDescent="0.3">
      <c r="A16" s="4" t="s">
        <v>65</v>
      </c>
      <c r="B16" s="2">
        <v>8815</v>
      </c>
      <c r="C16">
        <v>2</v>
      </c>
      <c r="D16" s="45">
        <v>2</v>
      </c>
      <c r="E16" s="45">
        <v>2</v>
      </c>
      <c r="F16" s="45">
        <f>SUBTOTAL(109,Table13[20.01 Individuals ])</f>
        <v>1909</v>
      </c>
      <c r="G16" s="2">
        <f>B16/10000</f>
        <v>0.88149999999999995</v>
      </c>
      <c r="H16" s="2">
        <f>E16/G16</f>
        <v>2.2688598979013048</v>
      </c>
      <c r="I16" s="1">
        <f>E16/F16</f>
        <v>1.0476689366160294E-3</v>
      </c>
      <c r="J16" s="45">
        <v>1</v>
      </c>
      <c r="K16" s="45">
        <v>1</v>
      </c>
    </row>
    <row r="17" spans="1:11" x14ac:dyDescent="0.3">
      <c r="A17" s="45" t="s">
        <v>46</v>
      </c>
      <c r="B17" s="2">
        <v>5390</v>
      </c>
      <c r="C17">
        <v>2</v>
      </c>
      <c r="D17" s="45">
        <v>5</v>
      </c>
      <c r="E17" s="45">
        <v>4</v>
      </c>
      <c r="F17" s="45">
        <f>SUBTOTAL(109,Table13[20.01 Individuals ])</f>
        <v>1909</v>
      </c>
      <c r="G17" s="2">
        <f>B17/10000</f>
        <v>0.53900000000000003</v>
      </c>
      <c r="H17" s="2">
        <f>E17/G17</f>
        <v>7.4211502782931351</v>
      </c>
      <c r="I17" s="1">
        <f>E17/F17</f>
        <v>2.0953378732320588E-3</v>
      </c>
      <c r="J17" s="45">
        <v>4</v>
      </c>
      <c r="K17" s="45">
        <v>4</v>
      </c>
    </row>
    <row r="18" spans="1:11" x14ac:dyDescent="0.3">
      <c r="A18" s="4" t="s">
        <v>89</v>
      </c>
      <c r="B18" s="2">
        <v>11293</v>
      </c>
      <c r="C18">
        <v>0</v>
      </c>
      <c r="D18" s="45">
        <v>6</v>
      </c>
      <c r="E18" s="45">
        <v>5</v>
      </c>
      <c r="F18" s="45">
        <f>SUBTOTAL(109,Table13[20.01 Individuals ])</f>
        <v>1909</v>
      </c>
      <c r="G18" s="2">
        <f>B18/10000</f>
        <v>1.1293</v>
      </c>
      <c r="H18" s="2">
        <f>E18/G18</f>
        <v>4.4275214734791462</v>
      </c>
      <c r="I18" s="1">
        <f>E18/F18</f>
        <v>2.6191723415400735E-3</v>
      </c>
      <c r="J18" s="45">
        <v>0</v>
      </c>
      <c r="K18" s="45">
        <v>0</v>
      </c>
    </row>
    <row r="19" spans="1:11" x14ac:dyDescent="0.3">
      <c r="A19" s="45" t="s">
        <v>52</v>
      </c>
      <c r="B19" s="2">
        <v>64975</v>
      </c>
      <c r="C19">
        <v>2</v>
      </c>
      <c r="D19" s="45">
        <v>45</v>
      </c>
      <c r="E19" s="45">
        <v>21</v>
      </c>
      <c r="F19" s="45">
        <f>SUBTOTAL(109,Table13[20.01 Individuals ])</f>
        <v>1909</v>
      </c>
      <c r="G19" s="2">
        <f>B19/10000</f>
        <v>6.4974999999999996</v>
      </c>
      <c r="H19" s="2">
        <f>E19/G19</f>
        <v>3.232012312427857</v>
      </c>
      <c r="I19" s="1">
        <f>E19/F19</f>
        <v>1.1000523834468309E-2</v>
      </c>
      <c r="J19" s="45">
        <v>31</v>
      </c>
      <c r="K19" s="45">
        <v>16</v>
      </c>
    </row>
    <row r="20" spans="1:11" x14ac:dyDescent="0.3">
      <c r="A20" s="4" t="s">
        <v>42</v>
      </c>
      <c r="B20" s="2">
        <v>428558</v>
      </c>
      <c r="C20">
        <v>2</v>
      </c>
      <c r="D20" s="45">
        <v>149</v>
      </c>
      <c r="E20" s="45">
        <v>96</v>
      </c>
      <c r="F20" s="45">
        <f>SUBTOTAL(109,Table13[20.01 Individuals ])</f>
        <v>1909</v>
      </c>
      <c r="G20" s="2">
        <f>B20/10000</f>
        <v>42.855800000000002</v>
      </c>
      <c r="H20" s="2">
        <f>E20/G20</f>
        <v>2.2400701888659178</v>
      </c>
      <c r="I20" s="1">
        <f>E20/F20</f>
        <v>5.0288108957569411E-2</v>
      </c>
      <c r="J20" s="45">
        <v>79</v>
      </c>
      <c r="K20" s="45">
        <v>55</v>
      </c>
    </row>
    <row r="21" spans="1:11" x14ac:dyDescent="0.3">
      <c r="A21" s="45" t="s">
        <v>20</v>
      </c>
      <c r="B21" s="2">
        <v>20842</v>
      </c>
      <c r="C21">
        <v>2</v>
      </c>
      <c r="D21" s="45">
        <v>9</v>
      </c>
      <c r="E21" s="45">
        <v>8</v>
      </c>
      <c r="F21" s="45">
        <f>SUBTOTAL(109,Table13[20.01 Individuals ])</f>
        <v>1909</v>
      </c>
      <c r="G21" s="2">
        <f>B21/10000</f>
        <v>2.0842000000000001</v>
      </c>
      <c r="H21" s="2">
        <f>E21/G21</f>
        <v>3.8384032242587085</v>
      </c>
      <c r="I21" s="1">
        <f>E21/F21</f>
        <v>4.1906757464641176E-3</v>
      </c>
      <c r="J21" s="45">
        <v>9</v>
      </c>
      <c r="K21" s="45">
        <v>8</v>
      </c>
    </row>
    <row r="22" spans="1:11" x14ac:dyDescent="0.3">
      <c r="A22" s="4" t="s">
        <v>78</v>
      </c>
      <c r="B22" s="2">
        <v>38041</v>
      </c>
      <c r="C22">
        <v>2</v>
      </c>
      <c r="D22" s="45">
        <v>23</v>
      </c>
      <c r="E22" s="45">
        <v>13</v>
      </c>
      <c r="F22" s="45">
        <f>SUBTOTAL(109,Table13[20.01 Individuals ])</f>
        <v>1909</v>
      </c>
      <c r="G22" s="2">
        <f>B22/10000</f>
        <v>3.8041</v>
      </c>
      <c r="H22" s="2">
        <f>E22/G22</f>
        <v>3.4173654740937409</v>
      </c>
      <c r="I22" s="1">
        <f>E22/F22</f>
        <v>6.809848088004191E-3</v>
      </c>
      <c r="J22" s="45">
        <v>8</v>
      </c>
      <c r="K22" s="45">
        <v>7</v>
      </c>
    </row>
    <row r="23" spans="1:11" x14ac:dyDescent="0.3">
      <c r="A23" s="45" t="s">
        <v>35</v>
      </c>
      <c r="B23" s="2">
        <v>13649</v>
      </c>
      <c r="C23">
        <v>2</v>
      </c>
      <c r="D23" s="45">
        <v>14</v>
      </c>
      <c r="E23" s="45">
        <v>7</v>
      </c>
      <c r="F23" s="45">
        <f>SUBTOTAL(109,Table13[20.01 Individuals ])</f>
        <v>1909</v>
      </c>
      <c r="G23" s="2">
        <f>B23/10000</f>
        <v>1.3649</v>
      </c>
      <c r="H23" s="2">
        <f>E23/G23</f>
        <v>5.1285808484138036</v>
      </c>
      <c r="I23" s="1">
        <f>E23/F23</f>
        <v>3.6668412781561029E-3</v>
      </c>
      <c r="J23" s="45">
        <v>10</v>
      </c>
      <c r="K23" s="45">
        <v>1</v>
      </c>
    </row>
    <row r="24" spans="1:11" x14ac:dyDescent="0.3">
      <c r="A24" s="4" t="s">
        <v>21</v>
      </c>
      <c r="B24" s="2">
        <v>21063</v>
      </c>
      <c r="C24">
        <v>0</v>
      </c>
      <c r="D24" s="45">
        <v>5</v>
      </c>
      <c r="E24" s="45">
        <v>5</v>
      </c>
      <c r="F24" s="45">
        <f>SUBTOTAL(109,Table13[20.01 Individuals ])</f>
        <v>1909</v>
      </c>
      <c r="G24" s="2">
        <f>B24/10000</f>
        <v>2.1063000000000001</v>
      </c>
      <c r="H24" s="2">
        <f>E24/G24</f>
        <v>2.3738308882875185</v>
      </c>
      <c r="I24" s="1">
        <f>E24/F24</f>
        <v>2.6191723415400735E-3</v>
      </c>
      <c r="J24" s="45">
        <v>1</v>
      </c>
      <c r="K24" s="45">
        <v>1</v>
      </c>
    </row>
    <row r="25" spans="1:11" x14ac:dyDescent="0.3">
      <c r="A25" s="45" t="s">
        <v>22</v>
      </c>
      <c r="B25" s="2">
        <v>30495</v>
      </c>
      <c r="C25">
        <v>2</v>
      </c>
      <c r="D25" s="45">
        <v>11</v>
      </c>
      <c r="E25" s="45">
        <v>9</v>
      </c>
      <c r="F25" s="45">
        <f>SUBTOTAL(109,Table13[20.01 Individuals ])</f>
        <v>1909</v>
      </c>
      <c r="G25" s="2">
        <f>B25/10000</f>
        <v>3.0495000000000001</v>
      </c>
      <c r="H25" s="2">
        <f>E25/G25</f>
        <v>2.951303492375799</v>
      </c>
      <c r="I25" s="1">
        <f>E25/F25</f>
        <v>4.7145102147721323E-3</v>
      </c>
      <c r="J25" s="45">
        <v>8</v>
      </c>
      <c r="K25" s="45">
        <v>7</v>
      </c>
    </row>
    <row r="26" spans="1:11" x14ac:dyDescent="0.3">
      <c r="A26" s="4" t="s">
        <v>32</v>
      </c>
      <c r="B26" s="2">
        <v>46540</v>
      </c>
      <c r="C26">
        <v>5</v>
      </c>
      <c r="D26" s="45">
        <v>61</v>
      </c>
      <c r="E26" s="45">
        <v>38</v>
      </c>
      <c r="F26" s="45">
        <f>SUBTOTAL(109,Table13[20.01 Individuals ])</f>
        <v>1909</v>
      </c>
      <c r="G26" s="2">
        <f>B26/10000</f>
        <v>4.6539999999999999</v>
      </c>
      <c r="H26" s="2">
        <f>E26/G26</f>
        <v>8.1650193382036953</v>
      </c>
      <c r="I26" s="1">
        <f>E26/F26</f>
        <v>1.9905709795704558E-2</v>
      </c>
      <c r="J26" s="45">
        <v>17</v>
      </c>
      <c r="K26" s="45">
        <v>12</v>
      </c>
    </row>
    <row r="27" spans="1:11" x14ac:dyDescent="0.3">
      <c r="A27" s="45" t="s">
        <v>84</v>
      </c>
      <c r="B27" s="2">
        <v>5975</v>
      </c>
      <c r="C27">
        <v>0</v>
      </c>
      <c r="D27" s="45">
        <v>1</v>
      </c>
      <c r="E27" s="45">
        <v>1</v>
      </c>
      <c r="F27" s="45">
        <f>SUBTOTAL(109,Table13[20.01 Individuals ])</f>
        <v>1909</v>
      </c>
      <c r="G27" s="2">
        <f>B27/10000</f>
        <v>0.59750000000000003</v>
      </c>
      <c r="H27" s="2">
        <f>E27/G27</f>
        <v>1.6736401673640167</v>
      </c>
      <c r="I27" s="1">
        <f>E27/F27</f>
        <v>5.2383446830801469E-4</v>
      </c>
      <c r="J27" s="45">
        <v>0</v>
      </c>
      <c r="K27" s="45">
        <v>0</v>
      </c>
    </row>
    <row r="28" spans="1:11" x14ac:dyDescent="0.3">
      <c r="A28" s="4" t="s">
        <v>18</v>
      </c>
      <c r="B28" s="2">
        <v>1261104</v>
      </c>
      <c r="C28">
        <v>66</v>
      </c>
      <c r="D28" s="45">
        <v>1150</v>
      </c>
      <c r="E28" s="45">
        <v>524</v>
      </c>
      <c r="F28" s="45">
        <f>SUBTOTAL(109,Table13[20.01 Individuals ])</f>
        <v>1909</v>
      </c>
      <c r="G28" s="2">
        <f>B28/10000</f>
        <v>126.1104</v>
      </c>
      <c r="H28" s="2">
        <f>E28/G28</f>
        <v>4.1550895088747639</v>
      </c>
      <c r="I28" s="1">
        <f>E28/F28</f>
        <v>0.27448926139339969</v>
      </c>
      <c r="J28" s="45">
        <v>285</v>
      </c>
      <c r="K28" s="45">
        <v>184</v>
      </c>
    </row>
    <row r="29" spans="1:11" x14ac:dyDescent="0.3">
      <c r="A29" s="45" t="s">
        <v>23</v>
      </c>
      <c r="B29" s="2">
        <v>18659</v>
      </c>
      <c r="C29">
        <v>0</v>
      </c>
      <c r="D29" s="45">
        <v>7</v>
      </c>
      <c r="E29" s="45">
        <v>3</v>
      </c>
      <c r="F29" s="45">
        <f>SUBTOTAL(109,Table13[20.01 Individuals ])</f>
        <v>1909</v>
      </c>
      <c r="G29" s="2">
        <f>B29/10000</f>
        <v>1.8658999999999999</v>
      </c>
      <c r="H29" s="2">
        <f>E29/G29</f>
        <v>1.6078032048877218</v>
      </c>
      <c r="I29" s="1">
        <f>E29/F29</f>
        <v>1.5715034049240441E-3</v>
      </c>
      <c r="J29" s="45">
        <v>7</v>
      </c>
      <c r="K29" s="45">
        <v>3</v>
      </c>
    </row>
    <row r="30" spans="1:11" x14ac:dyDescent="0.3">
      <c r="A30" s="4" t="s">
        <v>66</v>
      </c>
      <c r="B30" s="2">
        <v>21350</v>
      </c>
      <c r="C30">
        <v>2</v>
      </c>
      <c r="D30" s="45">
        <v>31</v>
      </c>
      <c r="E30" s="45">
        <v>17</v>
      </c>
      <c r="F30" s="45">
        <f>SUBTOTAL(109,Table13[20.01 Individuals ])</f>
        <v>1909</v>
      </c>
      <c r="G30" s="2">
        <f>B30/10000</f>
        <v>2.1349999999999998</v>
      </c>
      <c r="H30" s="2">
        <f>E30/G30</f>
        <v>7.9625292740046847</v>
      </c>
      <c r="I30" s="1">
        <f>E30/F30</f>
        <v>8.9051859612362498E-3</v>
      </c>
      <c r="J30" s="45">
        <v>13</v>
      </c>
      <c r="K30" s="45">
        <v>6</v>
      </c>
    </row>
    <row r="31" spans="1:11" x14ac:dyDescent="0.3">
      <c r="A31" s="45" t="s">
        <v>55</v>
      </c>
      <c r="B31" s="2">
        <v>39932</v>
      </c>
      <c r="C31">
        <v>2</v>
      </c>
      <c r="D31" s="45">
        <v>16</v>
      </c>
      <c r="E31" s="45">
        <v>10</v>
      </c>
      <c r="F31" s="45">
        <f>SUBTOTAL(109,Table13[20.01 Individuals ])</f>
        <v>1909</v>
      </c>
      <c r="G31" s="2">
        <f>B31/10000</f>
        <v>3.9931999999999999</v>
      </c>
      <c r="H31" s="2">
        <f>E31/G31</f>
        <v>2.504257237303416</v>
      </c>
      <c r="I31" s="1">
        <f>E31/F31</f>
        <v>5.2383446830801469E-3</v>
      </c>
      <c r="J31" s="45">
        <v>10</v>
      </c>
      <c r="K31" s="45">
        <v>8</v>
      </c>
    </row>
    <row r="32" spans="1:11" x14ac:dyDescent="0.3">
      <c r="A32" s="4" t="s">
        <v>48</v>
      </c>
      <c r="B32" s="2">
        <v>45191</v>
      </c>
      <c r="C32">
        <v>2</v>
      </c>
      <c r="D32" s="45">
        <v>52</v>
      </c>
      <c r="E32" s="45">
        <v>25</v>
      </c>
      <c r="F32" s="45">
        <f>SUBTOTAL(109,Table13[20.01 Individuals ])</f>
        <v>1909</v>
      </c>
      <c r="G32" s="2">
        <f>B32/10000</f>
        <v>4.5190999999999999</v>
      </c>
      <c r="H32" s="2">
        <f>E32/G32</f>
        <v>5.5320749706800028</v>
      </c>
      <c r="I32" s="1">
        <f>E32/F32</f>
        <v>1.3095861707700367E-2</v>
      </c>
      <c r="J32" s="45">
        <v>28</v>
      </c>
      <c r="K32" s="45">
        <v>13</v>
      </c>
    </row>
    <row r="33" spans="1:11" x14ac:dyDescent="0.3">
      <c r="A33" s="45" t="s">
        <v>90</v>
      </c>
      <c r="B33" s="2">
        <v>9934</v>
      </c>
      <c r="C33">
        <v>0</v>
      </c>
      <c r="D33" s="45">
        <v>2</v>
      </c>
      <c r="E33" s="45">
        <v>2</v>
      </c>
      <c r="F33" s="45">
        <f>SUBTOTAL(109,Table13[20.01 Individuals ])</f>
        <v>1909</v>
      </c>
      <c r="G33" s="2">
        <f>B33/10000</f>
        <v>0.99339999999999995</v>
      </c>
      <c r="H33" s="2">
        <f>E33/G33</f>
        <v>2.0132876988121602</v>
      </c>
      <c r="I33" s="1">
        <f>E33/F33</f>
        <v>1.0476689366160294E-3</v>
      </c>
      <c r="J33">
        <v>0</v>
      </c>
      <c r="K33" s="45">
        <v>0</v>
      </c>
    </row>
    <row r="34" spans="1:11" x14ac:dyDescent="0.3">
      <c r="A34" s="4" t="s">
        <v>56</v>
      </c>
      <c r="B34" s="2">
        <v>16213</v>
      </c>
      <c r="C34">
        <v>2</v>
      </c>
      <c r="D34" s="45">
        <v>19</v>
      </c>
      <c r="E34" s="45">
        <v>4</v>
      </c>
      <c r="F34" s="45">
        <f>SUBTOTAL(109,Table13[20.01 Individuals ])</f>
        <v>1909</v>
      </c>
      <c r="G34" s="2">
        <f>B34/10000</f>
        <v>1.6213</v>
      </c>
      <c r="H34" s="2">
        <f>E34/G34</f>
        <v>2.467155985937211</v>
      </c>
      <c r="I34" s="1">
        <f>E34/F34</f>
        <v>2.0953378732320588E-3</v>
      </c>
      <c r="J34" s="45">
        <v>11</v>
      </c>
      <c r="K34" s="45">
        <v>3</v>
      </c>
    </row>
    <row r="35" spans="1:11" x14ac:dyDescent="0.3">
      <c r="A35" s="45" t="s">
        <v>91</v>
      </c>
      <c r="B35" s="2">
        <v>42924</v>
      </c>
      <c r="C35">
        <v>2</v>
      </c>
      <c r="D35" s="45">
        <v>31</v>
      </c>
      <c r="E35" s="45">
        <v>14</v>
      </c>
      <c r="F35" s="45">
        <f>SUBTOTAL(109,Table13[20.01 Individuals ])</f>
        <v>1909</v>
      </c>
      <c r="G35" s="2">
        <f>B35/10000</f>
        <v>4.2923999999999998</v>
      </c>
      <c r="H35" s="2">
        <f>E35/G35</f>
        <v>3.2615786040443577</v>
      </c>
      <c r="I35" s="1">
        <f>E35/F35</f>
        <v>7.3336825563122057E-3</v>
      </c>
      <c r="J35" s="45">
        <v>5</v>
      </c>
      <c r="K35" s="45">
        <v>2</v>
      </c>
    </row>
    <row r="36" spans="1:11" x14ac:dyDescent="0.3">
      <c r="A36" s="4" t="s">
        <v>67</v>
      </c>
      <c r="B36" s="2">
        <v>4260</v>
      </c>
      <c r="C36">
        <v>0</v>
      </c>
      <c r="D36" s="45">
        <v>2</v>
      </c>
      <c r="E36" s="45">
        <v>1</v>
      </c>
      <c r="F36" s="45">
        <f>SUBTOTAL(109,Table13[20.01 Individuals ])</f>
        <v>1909</v>
      </c>
      <c r="G36" s="2">
        <f>B36/10000</f>
        <v>0.42599999999999999</v>
      </c>
      <c r="H36" s="2">
        <f>E36/G36</f>
        <v>2.347417840375587</v>
      </c>
      <c r="I36" s="1">
        <f>E36/F36</f>
        <v>5.2383446830801469E-4</v>
      </c>
      <c r="J36">
        <v>0</v>
      </c>
      <c r="K36" s="45">
        <v>0</v>
      </c>
    </row>
    <row r="37" spans="1:11" x14ac:dyDescent="0.3">
      <c r="A37" s="45" t="s">
        <v>49</v>
      </c>
      <c r="B37" s="2">
        <v>12630</v>
      </c>
      <c r="C37">
        <v>0</v>
      </c>
      <c r="D37" s="45">
        <v>11</v>
      </c>
      <c r="E37" s="45">
        <v>7</v>
      </c>
      <c r="F37" s="45">
        <f>SUBTOTAL(109,Table13[20.01 Individuals ])</f>
        <v>1909</v>
      </c>
      <c r="G37" s="2">
        <f>B37/10000</f>
        <v>1.2629999999999999</v>
      </c>
      <c r="H37" s="2">
        <f>E37/G37</f>
        <v>5.542359461599367</v>
      </c>
      <c r="I37" s="1">
        <f>E37/F37</f>
        <v>3.6668412781561029E-3</v>
      </c>
      <c r="J37" s="45">
        <v>9</v>
      </c>
      <c r="K37" s="45">
        <v>6</v>
      </c>
    </row>
    <row r="38" spans="1:11" x14ac:dyDescent="0.3">
      <c r="A38" s="4" t="s">
        <v>92</v>
      </c>
      <c r="B38" s="2">
        <v>6662</v>
      </c>
      <c r="C38">
        <v>2</v>
      </c>
      <c r="D38" s="45">
        <v>4</v>
      </c>
      <c r="E38" s="45">
        <v>2</v>
      </c>
      <c r="F38" s="45">
        <f>SUBTOTAL(109,Table13[20.01 Individuals ])</f>
        <v>1909</v>
      </c>
      <c r="G38" s="2">
        <f>B38/10000</f>
        <v>0.66620000000000001</v>
      </c>
      <c r="H38" s="2">
        <f>E38/G38</f>
        <v>3.0021014710297207</v>
      </c>
      <c r="I38" s="1">
        <f>E38/F38</f>
        <v>1.0476689366160294E-3</v>
      </c>
      <c r="J38" s="45">
        <v>4</v>
      </c>
      <c r="K38" s="45">
        <v>2</v>
      </c>
    </row>
    <row r="39" spans="1:11" x14ac:dyDescent="0.3">
      <c r="A39" s="45" t="s">
        <v>50</v>
      </c>
      <c r="B39" s="2">
        <v>10590</v>
      </c>
      <c r="C39">
        <v>0</v>
      </c>
      <c r="D39">
        <v>0</v>
      </c>
      <c r="E39" s="45">
        <v>0</v>
      </c>
      <c r="F39" s="45">
        <f>SUBTOTAL(109,Table13[20.01 Individuals ])</f>
        <v>1909</v>
      </c>
      <c r="G39" s="2">
        <f>B39/10000</f>
        <v>1.0589999999999999</v>
      </c>
      <c r="H39" s="2">
        <f>E39/G39</f>
        <v>0</v>
      </c>
      <c r="I39" s="1">
        <f>E39/F39</f>
        <v>0</v>
      </c>
      <c r="J39" s="45">
        <v>3</v>
      </c>
      <c r="K39" s="45">
        <v>2</v>
      </c>
    </row>
    <row r="40" spans="1:11" x14ac:dyDescent="0.3">
      <c r="A40" s="4" t="s">
        <v>68</v>
      </c>
      <c r="B40" s="2">
        <v>3801</v>
      </c>
      <c r="C40">
        <v>0</v>
      </c>
      <c r="D40" s="45">
        <v>1</v>
      </c>
      <c r="E40" s="45">
        <v>1</v>
      </c>
      <c r="F40" s="45">
        <f>SUBTOTAL(109,Table13[20.01 Individuals ])</f>
        <v>1909</v>
      </c>
      <c r="G40" s="2">
        <f>B40/10000</f>
        <v>0.38009999999999999</v>
      </c>
      <c r="H40" s="2">
        <f>E40/G40</f>
        <v>2.6308866087871614</v>
      </c>
      <c r="I40" s="1">
        <f>E40/F40</f>
        <v>5.2383446830801469E-4</v>
      </c>
      <c r="J40" s="45">
        <v>1</v>
      </c>
      <c r="K40" s="45">
        <v>1</v>
      </c>
    </row>
    <row r="41" spans="1:11" x14ac:dyDescent="0.3">
      <c r="A41" s="45" t="s">
        <v>39</v>
      </c>
      <c r="B41" s="2">
        <v>28432</v>
      </c>
      <c r="C41">
        <v>0</v>
      </c>
      <c r="D41" s="45">
        <v>10</v>
      </c>
      <c r="E41" s="45">
        <v>8</v>
      </c>
      <c r="F41" s="45">
        <f>SUBTOTAL(109,Table13[20.01 Individuals ])</f>
        <v>1909</v>
      </c>
      <c r="G41" s="2">
        <f>B41/10000</f>
        <v>2.8431999999999999</v>
      </c>
      <c r="H41" s="2">
        <f>E41/G41</f>
        <v>2.8137310073157007</v>
      </c>
      <c r="I41" s="1">
        <f>E41/F41</f>
        <v>4.1906757464641176E-3</v>
      </c>
      <c r="J41" s="45">
        <v>9</v>
      </c>
      <c r="K41" s="45">
        <v>7</v>
      </c>
    </row>
    <row r="42" spans="1:11" x14ac:dyDescent="0.3">
      <c r="A42" s="4" t="s">
        <v>93</v>
      </c>
      <c r="B42" s="2">
        <v>5679</v>
      </c>
      <c r="C42">
        <v>0</v>
      </c>
      <c r="D42" s="45">
        <v>1</v>
      </c>
      <c r="E42" s="45">
        <v>1</v>
      </c>
      <c r="F42" s="45">
        <f>SUBTOTAL(109,Table13[20.01 Individuals ])</f>
        <v>1909</v>
      </c>
      <c r="G42" s="2">
        <f>B42/10000</f>
        <v>0.56789999999999996</v>
      </c>
      <c r="H42" s="2">
        <f>E42/G42</f>
        <v>1.7608733932030289</v>
      </c>
      <c r="I42" s="1">
        <f>E42/F42</f>
        <v>5.2383446830801469E-4</v>
      </c>
      <c r="J42">
        <v>0</v>
      </c>
      <c r="K42" s="45">
        <v>0</v>
      </c>
    </row>
    <row r="43" spans="1:11" x14ac:dyDescent="0.3">
      <c r="A43" s="45" t="s">
        <v>94</v>
      </c>
      <c r="B43" s="2">
        <v>25700</v>
      </c>
      <c r="C43">
        <v>2</v>
      </c>
      <c r="D43" s="45">
        <v>10</v>
      </c>
      <c r="E43" s="45">
        <v>7</v>
      </c>
      <c r="F43" s="45">
        <f>SUBTOTAL(109,Table13[20.01 Individuals ])</f>
        <v>1909</v>
      </c>
      <c r="G43" s="2">
        <f>B43/10000</f>
        <v>2.57</v>
      </c>
      <c r="H43" s="2">
        <f>E43/G43</f>
        <v>2.7237354085603114</v>
      </c>
      <c r="I43" s="1">
        <f>E43/F43</f>
        <v>3.6668412781561029E-3</v>
      </c>
      <c r="J43" s="45">
        <v>5</v>
      </c>
      <c r="K43" s="45">
        <v>4</v>
      </c>
    </row>
    <row r="44" spans="1:11" x14ac:dyDescent="0.3">
      <c r="A44" s="4" t="s">
        <v>69</v>
      </c>
      <c r="B44" s="2">
        <v>35959</v>
      </c>
      <c r="C44">
        <v>0</v>
      </c>
      <c r="D44" s="45">
        <v>6</v>
      </c>
      <c r="E44" s="45">
        <v>3</v>
      </c>
      <c r="F44" s="45">
        <f>SUBTOTAL(109,Table13[20.01 Individuals ])</f>
        <v>1909</v>
      </c>
      <c r="G44" s="2">
        <f>B44/10000</f>
        <v>3.5958999999999999</v>
      </c>
      <c r="H44" s="2">
        <f>E44/G44</f>
        <v>0.83428348952974218</v>
      </c>
      <c r="I44" s="1">
        <f>E44/F44</f>
        <v>1.5715034049240441E-3</v>
      </c>
      <c r="J44" s="45">
        <v>5</v>
      </c>
      <c r="K44" s="45">
        <v>2</v>
      </c>
    </row>
    <row r="45" spans="1:11" x14ac:dyDescent="0.3">
      <c r="A45" s="45" t="s">
        <v>70</v>
      </c>
      <c r="B45" s="2">
        <v>5526</v>
      </c>
      <c r="C45">
        <v>0</v>
      </c>
      <c r="D45" s="45">
        <v>3</v>
      </c>
      <c r="E45" s="45">
        <v>3</v>
      </c>
      <c r="F45" s="45">
        <f>SUBTOTAL(109,Table13[20.01 Individuals ])</f>
        <v>1909</v>
      </c>
      <c r="G45" s="2">
        <f>B45/10000</f>
        <v>0.55259999999999998</v>
      </c>
      <c r="H45" s="2">
        <f>E45/G45</f>
        <v>5.4288816503800224</v>
      </c>
      <c r="I45" s="1">
        <f>E45/F45</f>
        <v>1.5715034049240441E-3</v>
      </c>
      <c r="J45" s="45">
        <v>3</v>
      </c>
      <c r="K45" s="45">
        <v>3</v>
      </c>
    </row>
    <row r="46" spans="1:11" x14ac:dyDescent="0.3">
      <c r="A46" s="4" t="s">
        <v>38</v>
      </c>
      <c r="B46" s="2">
        <v>9384</v>
      </c>
      <c r="C46">
        <v>0</v>
      </c>
      <c r="D46" s="45">
        <v>10</v>
      </c>
      <c r="E46" s="45">
        <v>8</v>
      </c>
      <c r="F46" s="45">
        <f>SUBTOTAL(109,Table13[20.01 Individuals ])</f>
        <v>1909</v>
      </c>
      <c r="G46" s="2">
        <f>B46/10000</f>
        <v>0.93840000000000001</v>
      </c>
      <c r="H46" s="2">
        <f>E46/G46</f>
        <v>8.5251491901108274</v>
      </c>
      <c r="I46" s="1">
        <f>E46/F46</f>
        <v>4.1906757464641176E-3</v>
      </c>
      <c r="J46" s="45">
        <v>9</v>
      </c>
      <c r="K46" s="45">
        <v>7</v>
      </c>
    </row>
    <row r="47" spans="1:11" x14ac:dyDescent="0.3">
      <c r="A47" s="45" t="s">
        <v>95</v>
      </c>
      <c r="B47" s="2">
        <v>19822</v>
      </c>
      <c r="C47">
        <v>2</v>
      </c>
      <c r="D47" s="45">
        <v>18</v>
      </c>
      <c r="E47" s="45">
        <v>11</v>
      </c>
      <c r="F47" s="45">
        <f>SUBTOTAL(109,Table13[20.01 Individuals ])</f>
        <v>1909</v>
      </c>
      <c r="G47" s="2">
        <f>B47/10000</f>
        <v>1.9822</v>
      </c>
      <c r="H47" s="2">
        <f>E47/G47</f>
        <v>5.5493895671476139</v>
      </c>
      <c r="I47" s="1">
        <f>E47/F47</f>
        <v>5.7621791513881616E-3</v>
      </c>
      <c r="J47" s="45">
        <v>23</v>
      </c>
      <c r="K47" s="45">
        <v>11</v>
      </c>
    </row>
    <row r="48" spans="1:11" x14ac:dyDescent="0.3">
      <c r="A48" s="4" t="s">
        <v>96</v>
      </c>
      <c r="B48" s="2">
        <v>23169</v>
      </c>
      <c r="C48">
        <v>0</v>
      </c>
      <c r="D48" s="45">
        <v>3</v>
      </c>
      <c r="E48" s="45">
        <v>3</v>
      </c>
      <c r="F48" s="45">
        <f>SUBTOTAL(109,Table13[20.01 Individuals ])</f>
        <v>1909</v>
      </c>
      <c r="G48" s="2">
        <f>B48/10000</f>
        <v>2.3169</v>
      </c>
      <c r="H48" s="2">
        <f>E48/G48</f>
        <v>1.2948336138806165</v>
      </c>
      <c r="I48" s="1">
        <f>E48/F48</f>
        <v>1.5715034049240441E-3</v>
      </c>
      <c r="J48" s="45">
        <v>3</v>
      </c>
      <c r="K48" s="45">
        <v>3</v>
      </c>
    </row>
    <row r="49" spans="1:11" x14ac:dyDescent="0.3">
      <c r="A49" s="45" t="s">
        <v>58</v>
      </c>
      <c r="B49" s="2">
        <v>26080</v>
      </c>
      <c r="C49">
        <v>2</v>
      </c>
      <c r="D49" s="45">
        <v>41</v>
      </c>
      <c r="E49" s="45">
        <v>23</v>
      </c>
      <c r="F49" s="45">
        <f>SUBTOTAL(109,Table13[20.01 Individuals ])</f>
        <v>1909</v>
      </c>
      <c r="G49" s="2">
        <f>B49/10000</f>
        <v>2.6080000000000001</v>
      </c>
      <c r="H49" s="2">
        <f>E49/G49</f>
        <v>8.8190184049079754</v>
      </c>
      <c r="I49" s="1">
        <f>E49/F49</f>
        <v>1.2048192771084338E-2</v>
      </c>
      <c r="J49" s="45">
        <v>29</v>
      </c>
      <c r="K49" s="45">
        <v>14</v>
      </c>
    </row>
    <row r="50" spans="1:11" x14ac:dyDescent="0.3">
      <c r="A50" s="4" t="s">
        <v>57</v>
      </c>
      <c r="B50" s="2">
        <v>33191</v>
      </c>
      <c r="C50">
        <v>2</v>
      </c>
      <c r="D50" s="45">
        <v>16</v>
      </c>
      <c r="E50" s="45">
        <v>11</v>
      </c>
      <c r="F50" s="45">
        <f>SUBTOTAL(109,Table13[20.01 Individuals ])</f>
        <v>1909</v>
      </c>
      <c r="G50" s="2">
        <f>B50/10000</f>
        <v>3.3191000000000002</v>
      </c>
      <c r="H50" s="2">
        <f>E50/G50</f>
        <v>3.3141514265915459</v>
      </c>
      <c r="I50" s="1">
        <f>E50/F50</f>
        <v>5.7621791513881616E-3</v>
      </c>
      <c r="J50" s="45">
        <v>5</v>
      </c>
      <c r="K50" s="45">
        <v>4</v>
      </c>
    </row>
    <row r="51" spans="1:11" x14ac:dyDescent="0.3">
      <c r="A51" s="45" t="s">
        <v>24</v>
      </c>
      <c r="B51" s="2">
        <v>40017</v>
      </c>
      <c r="C51">
        <v>2</v>
      </c>
      <c r="D51" s="45">
        <v>32</v>
      </c>
      <c r="E51" s="45">
        <v>8</v>
      </c>
      <c r="F51" s="45">
        <f>SUBTOTAL(109,Table13[20.01 Individuals ])</f>
        <v>1909</v>
      </c>
      <c r="G51" s="2">
        <f>B51/10000</f>
        <v>4.0016999999999996</v>
      </c>
      <c r="H51" s="2">
        <f>E51/G51</f>
        <v>1.9991503610965342</v>
      </c>
      <c r="I51" s="1">
        <f>E51/F51</f>
        <v>4.1906757464641176E-3</v>
      </c>
      <c r="J51" s="45">
        <v>15</v>
      </c>
      <c r="K51" s="45">
        <v>5</v>
      </c>
    </row>
    <row r="52" spans="1:11" x14ac:dyDescent="0.3">
      <c r="A52" s="4" t="s">
        <v>97</v>
      </c>
      <c r="B52" s="2">
        <v>8293</v>
      </c>
      <c r="C52">
        <v>0</v>
      </c>
      <c r="D52" s="45">
        <v>1</v>
      </c>
      <c r="E52" s="45">
        <v>1</v>
      </c>
      <c r="F52" s="45">
        <f>SUBTOTAL(109,Table13[20.01 Individuals ])</f>
        <v>1909</v>
      </c>
      <c r="G52" s="2">
        <f>B52/10000</f>
        <v>0.82930000000000004</v>
      </c>
      <c r="H52" s="2">
        <f>E52/G52</f>
        <v>1.2058362474375979</v>
      </c>
      <c r="I52" s="1">
        <f>E52/F52</f>
        <v>5.2383446830801469E-4</v>
      </c>
      <c r="J52">
        <v>0</v>
      </c>
      <c r="K52" s="45">
        <v>0</v>
      </c>
    </row>
    <row r="53" spans="1:11" x14ac:dyDescent="0.3">
      <c r="A53" s="45" t="s">
        <v>36</v>
      </c>
      <c r="B53" s="2">
        <v>34189</v>
      </c>
      <c r="C53">
        <v>0</v>
      </c>
      <c r="D53" s="45">
        <v>5</v>
      </c>
      <c r="E53" s="45">
        <v>3</v>
      </c>
      <c r="F53" s="45">
        <f>SUBTOTAL(109,Table13[20.01 Individuals ])</f>
        <v>1909</v>
      </c>
      <c r="G53" s="2">
        <f>B53/10000</f>
        <v>3.4188999999999998</v>
      </c>
      <c r="H53" s="2">
        <f>E53/G53</f>
        <v>0.87747521132528006</v>
      </c>
      <c r="I53" s="1">
        <f>E53/F53</f>
        <v>1.5715034049240441E-3</v>
      </c>
      <c r="J53" s="45">
        <v>2</v>
      </c>
      <c r="K53" s="45">
        <v>2</v>
      </c>
    </row>
    <row r="54" spans="1:11" x14ac:dyDescent="0.3">
      <c r="A54" s="4" t="s">
        <v>98</v>
      </c>
      <c r="B54" s="2">
        <v>22021</v>
      </c>
      <c r="C54">
        <v>2</v>
      </c>
      <c r="D54" s="45">
        <v>3</v>
      </c>
      <c r="E54" s="45">
        <v>2</v>
      </c>
      <c r="F54" s="45">
        <f>SUBTOTAL(109,Table13[20.01 Individuals ])</f>
        <v>1909</v>
      </c>
      <c r="G54" s="2">
        <f>B54/10000</f>
        <v>2.2021000000000002</v>
      </c>
      <c r="H54" s="2">
        <f>E54/G54</f>
        <v>0.9082239680305163</v>
      </c>
      <c r="I54" s="1">
        <f>E54/F54</f>
        <v>1.0476689366160294E-3</v>
      </c>
      <c r="J54" s="45">
        <v>6</v>
      </c>
      <c r="K54" s="45">
        <v>3</v>
      </c>
    </row>
    <row r="55" spans="1:11" x14ac:dyDescent="0.3">
      <c r="A55" s="45" t="s">
        <v>71</v>
      </c>
      <c r="B55" s="2">
        <v>6518</v>
      </c>
      <c r="C55">
        <v>0</v>
      </c>
      <c r="D55">
        <v>0</v>
      </c>
      <c r="E55" s="45">
        <v>0</v>
      </c>
      <c r="F55" s="45">
        <f>SUBTOTAL(109,Table13[20.01 Individuals ])</f>
        <v>1909</v>
      </c>
      <c r="G55" s="2">
        <f>B55/10000</f>
        <v>0.65180000000000005</v>
      </c>
      <c r="H55" s="2">
        <f>E55/G55</f>
        <v>0</v>
      </c>
      <c r="I55" s="1">
        <f>E55/F55</f>
        <v>0</v>
      </c>
      <c r="J55">
        <v>0</v>
      </c>
      <c r="K55" s="45">
        <v>0</v>
      </c>
    </row>
    <row r="56" spans="1:11" x14ac:dyDescent="0.3">
      <c r="A56" s="4" t="s">
        <v>25</v>
      </c>
      <c r="B56" s="2">
        <v>157446</v>
      </c>
      <c r="C56">
        <v>7</v>
      </c>
      <c r="D56" s="45">
        <v>103</v>
      </c>
      <c r="E56" s="45">
        <v>63</v>
      </c>
      <c r="F56" s="45">
        <f>SUBTOTAL(109,Table13[20.01 Individuals ])</f>
        <v>1909</v>
      </c>
      <c r="G56" s="2">
        <f>B56/10000</f>
        <v>15.7446</v>
      </c>
      <c r="H56" s="2">
        <f>E56/G56</f>
        <v>4.0013718989367781</v>
      </c>
      <c r="I56" s="1">
        <f>E56/F56</f>
        <v>3.3001571503404922E-2</v>
      </c>
      <c r="J56" s="45">
        <v>99</v>
      </c>
      <c r="K56" s="45">
        <v>67</v>
      </c>
    </row>
    <row r="57" spans="1:11" x14ac:dyDescent="0.3">
      <c r="A57" s="45" t="s">
        <v>79</v>
      </c>
      <c r="B57" s="2">
        <v>58735</v>
      </c>
      <c r="C57">
        <v>2</v>
      </c>
      <c r="D57" s="45">
        <v>48</v>
      </c>
      <c r="E57" s="45">
        <v>26</v>
      </c>
      <c r="F57" s="45">
        <f>SUBTOTAL(109,Table13[20.01 Individuals ])</f>
        <v>1909</v>
      </c>
      <c r="G57" s="2">
        <f>B57/10000</f>
        <v>5.8734999999999999</v>
      </c>
      <c r="H57" s="2">
        <f>E57/G57</f>
        <v>4.4266621265003829</v>
      </c>
      <c r="I57" s="1">
        <f>E57/F57</f>
        <v>1.3619696176008382E-2</v>
      </c>
      <c r="J57" s="45">
        <v>39</v>
      </c>
      <c r="K57" s="45">
        <v>24</v>
      </c>
    </row>
    <row r="58" spans="1:11" x14ac:dyDescent="0.3">
      <c r="A58" s="4" t="s">
        <v>72</v>
      </c>
      <c r="B58" s="2">
        <v>14276</v>
      </c>
      <c r="C58">
        <v>2</v>
      </c>
      <c r="D58" s="45">
        <v>14</v>
      </c>
      <c r="E58" s="45">
        <v>7</v>
      </c>
      <c r="F58" s="45">
        <f>SUBTOTAL(109,Table13[20.01 Individuals ])</f>
        <v>1909</v>
      </c>
      <c r="G58" s="2">
        <f>B58/10000</f>
        <v>1.4276</v>
      </c>
      <c r="H58" s="2">
        <f>E58/G58</f>
        <v>4.9033342673017657</v>
      </c>
      <c r="I58" s="1">
        <f>E58/F58</f>
        <v>3.6668412781561029E-3</v>
      </c>
      <c r="J58" s="45">
        <v>8</v>
      </c>
      <c r="K58" s="45">
        <v>2</v>
      </c>
    </row>
    <row r="59" spans="1:11" x14ac:dyDescent="0.3">
      <c r="A59" s="45" t="s">
        <v>63</v>
      </c>
      <c r="B59" s="2">
        <v>29490</v>
      </c>
      <c r="C59">
        <v>2</v>
      </c>
      <c r="D59" s="45">
        <v>28</v>
      </c>
      <c r="E59" s="45">
        <v>21</v>
      </c>
      <c r="F59" s="45">
        <f>SUBTOTAL(109,Table13[20.01 Individuals ])</f>
        <v>1909</v>
      </c>
      <c r="G59" s="2">
        <f>B59/10000</f>
        <v>2.9489999999999998</v>
      </c>
      <c r="H59" s="2">
        <f>E59/G59</f>
        <v>7.1210579857578846</v>
      </c>
      <c r="I59" s="1">
        <f>E59/F59</f>
        <v>1.1000523834468309E-2</v>
      </c>
      <c r="J59" s="45">
        <v>13</v>
      </c>
      <c r="K59" s="45">
        <v>11</v>
      </c>
    </row>
    <row r="60" spans="1:11" x14ac:dyDescent="0.3">
      <c r="A60" s="4" t="s">
        <v>99</v>
      </c>
      <c r="B60" s="2">
        <v>9100</v>
      </c>
      <c r="C60">
        <v>0</v>
      </c>
      <c r="D60" s="45">
        <v>4</v>
      </c>
      <c r="E60" s="45">
        <v>4</v>
      </c>
      <c r="F60" s="45">
        <f>SUBTOTAL(109,Table13[20.01 Individuals ])</f>
        <v>1909</v>
      </c>
      <c r="G60" s="2">
        <f>B60/10000</f>
        <v>0.91</v>
      </c>
      <c r="H60" s="2">
        <f>E60/G60</f>
        <v>4.3956043956043951</v>
      </c>
      <c r="I60" s="1">
        <f>E60/F60</f>
        <v>2.0953378732320588E-3</v>
      </c>
      <c r="J60" s="45">
        <v>2</v>
      </c>
      <c r="K60" s="45">
        <v>2</v>
      </c>
    </row>
    <row r="61" spans="1:11" x14ac:dyDescent="0.3">
      <c r="A61" s="45" t="s">
        <v>73</v>
      </c>
      <c r="B61" s="2">
        <v>31627</v>
      </c>
      <c r="C61">
        <v>8</v>
      </c>
      <c r="D61" s="45">
        <v>71</v>
      </c>
      <c r="E61" s="45">
        <v>20</v>
      </c>
      <c r="F61" s="45">
        <f>SUBTOTAL(109,Table13[20.01 Individuals ])</f>
        <v>1909</v>
      </c>
      <c r="G61" s="2">
        <f>B61/10000</f>
        <v>3.1627000000000001</v>
      </c>
      <c r="H61" s="2">
        <f>E61/G61</f>
        <v>6.3237107534701362</v>
      </c>
      <c r="I61" s="1">
        <f>E61/F61</f>
        <v>1.0476689366160294E-2</v>
      </c>
      <c r="J61" s="45">
        <v>29</v>
      </c>
      <c r="K61" s="45">
        <v>13</v>
      </c>
    </row>
    <row r="62" spans="1:11" x14ac:dyDescent="0.3">
      <c r="A62" s="4" t="s">
        <v>83</v>
      </c>
      <c r="B62" s="2">
        <v>11046</v>
      </c>
      <c r="C62">
        <v>0</v>
      </c>
      <c r="D62">
        <v>0</v>
      </c>
      <c r="E62" s="45">
        <v>0</v>
      </c>
      <c r="F62" s="45">
        <f>SUBTOTAL(109,Table13[20.01 Individuals ])</f>
        <v>1909</v>
      </c>
      <c r="G62" s="2">
        <f>B62/10000</f>
        <v>1.1046</v>
      </c>
      <c r="H62" s="2">
        <f>E62/G62</f>
        <v>0</v>
      </c>
      <c r="I62" s="1">
        <f>E62/F62</f>
        <v>0</v>
      </c>
      <c r="J62" s="45">
        <v>1</v>
      </c>
      <c r="K62" s="45">
        <v>1</v>
      </c>
    </row>
    <row r="63" spans="1:11" x14ac:dyDescent="0.3">
      <c r="A63" s="45" t="s">
        <v>19</v>
      </c>
      <c r="B63" s="2">
        <v>552232</v>
      </c>
      <c r="C63">
        <v>46</v>
      </c>
      <c r="D63" s="45">
        <v>463</v>
      </c>
      <c r="E63" s="45">
        <v>286</v>
      </c>
      <c r="F63" s="45">
        <f>SUBTOTAL(109,Table13[20.01 Individuals ])</f>
        <v>1909</v>
      </c>
      <c r="G63" s="2">
        <f>B63/10000</f>
        <v>55.223199999999999</v>
      </c>
      <c r="H63" s="2">
        <f>E63/G63</f>
        <v>5.1789827463819558</v>
      </c>
      <c r="I63" s="1">
        <f>E63/F63</f>
        <v>0.1498166579360922</v>
      </c>
      <c r="J63" s="45">
        <v>372</v>
      </c>
      <c r="K63" s="45">
        <v>241</v>
      </c>
    </row>
    <row r="64" spans="1:11" x14ac:dyDescent="0.3">
      <c r="A64" s="11" t="s">
        <v>74</v>
      </c>
      <c r="B64" s="2">
        <v>3981</v>
      </c>
      <c r="C64">
        <v>0</v>
      </c>
      <c r="D64">
        <v>0</v>
      </c>
      <c r="E64" s="45">
        <v>0</v>
      </c>
      <c r="F64" s="45">
        <f>SUBTOTAL(109,Table13[20.01 Individuals ])</f>
        <v>1909</v>
      </c>
      <c r="G64" s="2">
        <f>B64/10000</f>
        <v>0.39810000000000001</v>
      </c>
      <c r="H64" s="2">
        <f>E64/G64</f>
        <v>0</v>
      </c>
      <c r="I64" s="1">
        <f>E64/F64</f>
        <v>0</v>
      </c>
      <c r="J64">
        <v>0</v>
      </c>
      <c r="K64" s="45">
        <v>0</v>
      </c>
    </row>
    <row r="65" spans="1:11" x14ac:dyDescent="0.3">
      <c r="A65" s="45" t="s">
        <v>100</v>
      </c>
      <c r="B65" s="2">
        <v>15252</v>
      </c>
      <c r="C65">
        <v>2</v>
      </c>
      <c r="D65" s="45">
        <v>21</v>
      </c>
      <c r="E65" s="45">
        <v>6</v>
      </c>
      <c r="F65" s="45">
        <f>SUBTOTAL(109,Table13[20.01 Individuals ])</f>
        <v>1909</v>
      </c>
      <c r="G65" s="2">
        <f>B65/10000</f>
        <v>1.5251999999999999</v>
      </c>
      <c r="H65" s="2">
        <f>E65/G65</f>
        <v>3.9339103068450041</v>
      </c>
      <c r="I65" s="1">
        <f>E65/F65</f>
        <v>3.1430068098480882E-3</v>
      </c>
      <c r="J65">
        <v>5</v>
      </c>
      <c r="K65" s="45">
        <v>3</v>
      </c>
    </row>
    <row r="66" spans="1:11" x14ac:dyDescent="0.3">
      <c r="A66" s="4" t="s">
        <v>101</v>
      </c>
      <c r="B66" s="2">
        <v>14674</v>
      </c>
      <c r="C66">
        <v>0</v>
      </c>
      <c r="D66" s="45">
        <v>6</v>
      </c>
      <c r="E66" s="45">
        <v>4</v>
      </c>
      <c r="F66" s="45">
        <f>SUBTOTAL(109,Table13[20.01 Individuals ])</f>
        <v>1909</v>
      </c>
      <c r="G66" s="2">
        <f>B66/10000</f>
        <v>1.4674</v>
      </c>
      <c r="H66" s="2">
        <f>E66/G66</f>
        <v>2.725909772386534</v>
      </c>
      <c r="I66" s="1">
        <f>E66/F66</f>
        <v>2.0953378732320588E-3</v>
      </c>
      <c r="J66">
        <v>0</v>
      </c>
      <c r="K66" s="45">
        <v>0</v>
      </c>
    </row>
    <row r="67" spans="1:11" x14ac:dyDescent="0.3">
      <c r="A67" s="45" t="s">
        <v>26</v>
      </c>
      <c r="B67" s="2">
        <v>66364</v>
      </c>
      <c r="C67">
        <v>0</v>
      </c>
      <c r="D67" s="45">
        <v>20</v>
      </c>
      <c r="E67" s="45">
        <v>15</v>
      </c>
      <c r="F67" s="45">
        <f>SUBTOTAL(109,Table13[20.01 Individuals ])</f>
        <v>1909</v>
      </c>
      <c r="G67" s="2">
        <f>B67/10000</f>
        <v>6.6364000000000001</v>
      </c>
      <c r="H67" s="2">
        <f>E67/G67</f>
        <v>2.2602615876077392</v>
      </c>
      <c r="I67" s="1">
        <f>E67/F67</f>
        <v>7.8575170246202204E-3</v>
      </c>
      <c r="J67" s="45">
        <v>12</v>
      </c>
      <c r="K67" s="45">
        <v>10</v>
      </c>
    </row>
    <row r="68" spans="1:11" x14ac:dyDescent="0.3">
      <c r="A68" s="4" t="s">
        <v>102</v>
      </c>
      <c r="B68" s="2">
        <v>9435</v>
      </c>
      <c r="C68">
        <v>0</v>
      </c>
      <c r="D68" s="45">
        <v>5</v>
      </c>
      <c r="E68" s="45">
        <v>4</v>
      </c>
      <c r="F68" s="45">
        <f>SUBTOTAL(109,Table13[20.01 Individuals ])</f>
        <v>1909</v>
      </c>
      <c r="G68" s="2">
        <f>B68/10000</f>
        <v>0.94350000000000001</v>
      </c>
      <c r="H68" s="2">
        <f>E68/G68</f>
        <v>4.2395336512983572</v>
      </c>
      <c r="I68" s="1">
        <f>E68/F68</f>
        <v>2.0953378732320588E-3</v>
      </c>
      <c r="J68" s="45">
        <v>5</v>
      </c>
      <c r="K68" s="45">
        <v>3</v>
      </c>
    </row>
    <row r="69" spans="1:11" x14ac:dyDescent="0.3">
      <c r="A69" s="45" t="s">
        <v>75</v>
      </c>
      <c r="B69" s="2">
        <v>15313</v>
      </c>
      <c r="C69">
        <v>0</v>
      </c>
      <c r="D69" s="45">
        <v>9</v>
      </c>
      <c r="E69" s="45">
        <v>4</v>
      </c>
      <c r="F69" s="45">
        <f>SUBTOTAL(109,Table13[20.01 Individuals ])</f>
        <v>1909</v>
      </c>
      <c r="G69" s="2">
        <f>B69/10000</f>
        <v>1.5313000000000001</v>
      </c>
      <c r="H69" s="2">
        <f>E69/G69</f>
        <v>2.6121596029517402</v>
      </c>
      <c r="I69" s="1">
        <f>E69/F69</f>
        <v>2.0953378732320588E-3</v>
      </c>
      <c r="J69" s="45">
        <v>5</v>
      </c>
      <c r="K69" s="45">
        <v>2</v>
      </c>
    </row>
    <row r="70" spans="1:11" x14ac:dyDescent="0.3">
      <c r="A70" s="4" t="s">
        <v>43</v>
      </c>
      <c r="B70" s="2">
        <v>146111</v>
      </c>
      <c r="C70">
        <v>0</v>
      </c>
      <c r="D70" s="45">
        <v>24</v>
      </c>
      <c r="E70" s="45">
        <v>20</v>
      </c>
      <c r="F70" s="45">
        <f>SUBTOTAL(109,Table13[20.01 Individuals ])</f>
        <v>1909</v>
      </c>
      <c r="G70" s="2">
        <f>B70/10000</f>
        <v>14.6111</v>
      </c>
      <c r="H70" s="2">
        <f>E70/G70</f>
        <v>1.3688223337051968</v>
      </c>
      <c r="I70" s="1">
        <f>E70/F70</f>
        <v>1.0476689366160294E-2</v>
      </c>
      <c r="J70" s="45">
        <v>17</v>
      </c>
      <c r="K70" s="45">
        <v>15</v>
      </c>
    </row>
    <row r="71" spans="1:11" x14ac:dyDescent="0.3">
      <c r="A71" s="45" t="s">
        <v>62</v>
      </c>
      <c r="B71" s="2">
        <v>96208</v>
      </c>
      <c r="C71">
        <v>2</v>
      </c>
      <c r="D71" s="45">
        <v>19</v>
      </c>
      <c r="E71" s="45">
        <v>13</v>
      </c>
      <c r="F71" s="45">
        <f>SUBTOTAL(109,Table13[20.01 Individuals ])</f>
        <v>1909</v>
      </c>
      <c r="G71" s="2">
        <f>B71/10000</f>
        <v>9.6207999999999991</v>
      </c>
      <c r="H71" s="2">
        <f>E71/G71</f>
        <v>1.3512389822052222</v>
      </c>
      <c r="I71" s="1">
        <f>E71/F71</f>
        <v>6.809848088004191E-3</v>
      </c>
      <c r="J71" s="45">
        <v>9</v>
      </c>
      <c r="K71" s="45">
        <v>8</v>
      </c>
    </row>
    <row r="72" spans="1:11" x14ac:dyDescent="0.3">
      <c r="A72" s="4" t="s">
        <v>31</v>
      </c>
      <c r="B72" s="2">
        <v>15022</v>
      </c>
      <c r="C72">
        <v>2</v>
      </c>
      <c r="D72" s="45">
        <v>10</v>
      </c>
      <c r="E72" s="45">
        <v>6</v>
      </c>
      <c r="F72" s="45">
        <f>SUBTOTAL(109,Table13[20.01 Individuals ])</f>
        <v>1909</v>
      </c>
      <c r="G72" s="2">
        <f>B72/10000</f>
        <v>1.5022</v>
      </c>
      <c r="H72" s="2">
        <f>E72/G72</f>
        <v>3.9941419251764079</v>
      </c>
      <c r="I72" s="1">
        <f>E72/F72</f>
        <v>3.1430068098480882E-3</v>
      </c>
      <c r="J72" s="45">
        <v>2</v>
      </c>
      <c r="K72" s="45">
        <v>2</v>
      </c>
    </row>
    <row r="73" spans="1:11" x14ac:dyDescent="0.3">
      <c r="A73" s="45" t="s">
        <v>86</v>
      </c>
      <c r="B73" s="2">
        <v>200261</v>
      </c>
      <c r="C73">
        <v>12</v>
      </c>
      <c r="D73" s="45">
        <v>117</v>
      </c>
      <c r="E73" s="45">
        <v>50</v>
      </c>
      <c r="F73" s="45">
        <f>SUBTOTAL(109,Table13[20.01 Individuals ])</f>
        <v>1909</v>
      </c>
      <c r="G73" s="2">
        <f>B73/10000</f>
        <v>20.0261</v>
      </c>
      <c r="H73" s="2">
        <f>E73/G73</f>
        <v>2.4967417520136221</v>
      </c>
      <c r="I73" s="1">
        <f>E73/F73</f>
        <v>2.6191723415400735E-2</v>
      </c>
      <c r="J73" s="45">
        <v>125</v>
      </c>
      <c r="K73" s="45">
        <v>59</v>
      </c>
    </row>
    <row r="74" spans="1:11" x14ac:dyDescent="0.3">
      <c r="A74" s="4" t="s">
        <v>59</v>
      </c>
      <c r="B74" s="2">
        <v>159258</v>
      </c>
      <c r="C74">
        <v>9</v>
      </c>
      <c r="D74" s="45">
        <v>95</v>
      </c>
      <c r="E74" s="45">
        <v>56</v>
      </c>
      <c r="F74" s="45">
        <f>SUBTOTAL(109,Table13[20.01 Individuals ])</f>
        <v>1909</v>
      </c>
      <c r="G74" s="2">
        <f>B74/10000</f>
        <v>15.925800000000001</v>
      </c>
      <c r="H74" s="2">
        <f>E74/G74</f>
        <v>3.5163068731241127</v>
      </c>
      <c r="I74" s="1">
        <f>E74/F74</f>
        <v>2.9334730225248823E-2</v>
      </c>
      <c r="J74" s="45">
        <v>94</v>
      </c>
      <c r="K74" s="45">
        <v>57</v>
      </c>
    </row>
    <row r="75" spans="1:11" x14ac:dyDescent="0.3">
      <c r="A75" s="45" t="s">
        <v>27</v>
      </c>
      <c r="B75" s="2">
        <v>36933</v>
      </c>
      <c r="C75">
        <v>2</v>
      </c>
      <c r="D75" s="45">
        <v>32</v>
      </c>
      <c r="E75" s="45">
        <v>17</v>
      </c>
      <c r="F75" s="45">
        <f>SUBTOTAL(109,Table13[20.01 Individuals ])</f>
        <v>1909</v>
      </c>
      <c r="G75" s="2">
        <f>B75/10000</f>
        <v>3.6932999999999998</v>
      </c>
      <c r="H75" s="2">
        <f>E75/G75</f>
        <v>4.6029296293287851</v>
      </c>
      <c r="I75" s="1">
        <f>E75/F75</f>
        <v>8.9051859612362498E-3</v>
      </c>
      <c r="J75" s="45">
        <v>19</v>
      </c>
      <c r="K75" s="45">
        <v>16</v>
      </c>
    </row>
    <row r="76" spans="1:11" x14ac:dyDescent="0.3">
      <c r="A76" s="4" t="s">
        <v>82</v>
      </c>
      <c r="B76" s="2">
        <v>9680</v>
      </c>
      <c r="C76">
        <v>0</v>
      </c>
      <c r="D76" s="45">
        <v>3</v>
      </c>
      <c r="E76" s="45">
        <v>3</v>
      </c>
      <c r="F76" s="45">
        <f>SUBTOTAL(109,Table13[20.01 Individuals ])</f>
        <v>1909</v>
      </c>
      <c r="G76" s="2">
        <f>B76/10000</f>
        <v>0.96799999999999997</v>
      </c>
      <c r="H76" s="2">
        <f>E76/G76</f>
        <v>3.0991735537190084</v>
      </c>
      <c r="I76" s="1">
        <f>E76/F76</f>
        <v>1.5715034049240441E-3</v>
      </c>
      <c r="J76" s="45">
        <v>3</v>
      </c>
      <c r="K76" s="45">
        <v>2</v>
      </c>
    </row>
    <row r="77" spans="1:11" x14ac:dyDescent="0.3">
      <c r="A77" s="45" t="s">
        <v>103</v>
      </c>
      <c r="B77" s="2">
        <v>9374</v>
      </c>
      <c r="C77">
        <v>2</v>
      </c>
      <c r="D77" s="45">
        <v>1</v>
      </c>
      <c r="E77" s="45">
        <v>1</v>
      </c>
      <c r="F77" s="45">
        <f>SUBTOTAL(109,Table13[20.01 Individuals ])</f>
        <v>1909</v>
      </c>
      <c r="G77" s="2">
        <f>B77/10000</f>
        <v>0.93740000000000001</v>
      </c>
      <c r="H77" s="2">
        <f>E77/G77</f>
        <v>1.0667804565820354</v>
      </c>
      <c r="I77" s="1">
        <f>E77/F77</f>
        <v>5.2383446830801469E-4</v>
      </c>
      <c r="J77" s="45">
        <v>4</v>
      </c>
      <c r="K77" s="45">
        <v>2</v>
      </c>
    </row>
    <row r="78" spans="1:11" x14ac:dyDescent="0.3">
      <c r="A78" s="4" t="s">
        <v>60</v>
      </c>
      <c r="B78" s="2">
        <v>24587</v>
      </c>
      <c r="C78">
        <v>0</v>
      </c>
      <c r="D78" s="45">
        <v>7</v>
      </c>
      <c r="E78" s="45">
        <v>6</v>
      </c>
      <c r="F78" s="45">
        <f>SUBTOTAL(109,Table13[20.01 Individuals ])</f>
        <v>1909</v>
      </c>
      <c r="G78" s="2">
        <f>B78/10000</f>
        <v>2.4586999999999999</v>
      </c>
      <c r="H78" s="2">
        <f>E78/G78</f>
        <v>2.440313987066336</v>
      </c>
      <c r="I78" s="1">
        <f>E78/F78</f>
        <v>3.1430068098480882E-3</v>
      </c>
      <c r="J78" s="45">
        <v>2</v>
      </c>
      <c r="K78" s="45">
        <v>2</v>
      </c>
    </row>
    <row r="79" spans="1:11" x14ac:dyDescent="0.3">
      <c r="A79" s="50" t="s">
        <v>85</v>
      </c>
      <c r="B79" s="2">
        <v>3316</v>
      </c>
      <c r="C79">
        <v>0</v>
      </c>
      <c r="D79" s="45">
        <v>2</v>
      </c>
      <c r="E79" s="45">
        <v>1</v>
      </c>
      <c r="F79" s="45">
        <f>SUBTOTAL(109,Table13[20.01 Individuals ])</f>
        <v>1909</v>
      </c>
      <c r="G79" s="2">
        <f>B79/10000</f>
        <v>0.33160000000000001</v>
      </c>
      <c r="H79" s="2">
        <f>E79/G79</f>
        <v>3.0156815440289506</v>
      </c>
      <c r="I79" s="1">
        <f>E79/F79</f>
        <v>5.2383446830801469E-4</v>
      </c>
      <c r="J79" s="45">
        <v>2</v>
      </c>
      <c r="K79" s="45">
        <v>2</v>
      </c>
    </row>
    <row r="80" spans="1:11" x14ac:dyDescent="0.3">
      <c r="A80" s="4" t="s">
        <v>28</v>
      </c>
      <c r="B80" s="2">
        <v>21624</v>
      </c>
      <c r="C80">
        <v>0</v>
      </c>
      <c r="D80" s="45">
        <v>5</v>
      </c>
      <c r="E80" s="45">
        <v>4</v>
      </c>
      <c r="F80" s="45">
        <f>SUBTOTAL(109,Table13[20.01 Individuals ])</f>
        <v>1909</v>
      </c>
      <c r="G80" s="2">
        <f>B80/10000</f>
        <v>2.1623999999999999</v>
      </c>
      <c r="H80" s="2">
        <f>E80/G80</f>
        <v>1.8497965223825381</v>
      </c>
      <c r="I80" s="1">
        <f>E80/F80</f>
        <v>2.0953378732320588E-3</v>
      </c>
      <c r="J80" s="45">
        <v>5</v>
      </c>
      <c r="K80" s="45">
        <v>4</v>
      </c>
    </row>
    <row r="81" spans="1:11" x14ac:dyDescent="0.3">
      <c r="A81" s="45" t="s">
        <v>80</v>
      </c>
      <c r="B81" s="2">
        <v>13774</v>
      </c>
      <c r="C81">
        <v>2</v>
      </c>
      <c r="D81" s="45">
        <v>5</v>
      </c>
      <c r="E81" s="45">
        <v>3</v>
      </c>
      <c r="F81" s="45">
        <f>SUBTOTAL(109,Table13[20.01 Individuals ])</f>
        <v>1909</v>
      </c>
      <c r="G81" s="2">
        <f>B81/10000</f>
        <v>1.3774</v>
      </c>
      <c r="H81" s="2">
        <f>E81/G81</f>
        <v>2.1780165529258024</v>
      </c>
      <c r="I81" s="1">
        <f>E81/F81</f>
        <v>1.5715034049240441E-3</v>
      </c>
      <c r="J81" s="45">
        <v>2</v>
      </c>
      <c r="K81" s="45">
        <v>2</v>
      </c>
    </row>
    <row r="82" spans="1:11" x14ac:dyDescent="0.3">
      <c r="A82" s="4" t="s">
        <v>29</v>
      </c>
      <c r="B82" s="2">
        <v>18738</v>
      </c>
      <c r="C82">
        <v>2</v>
      </c>
      <c r="D82" s="45">
        <v>13</v>
      </c>
      <c r="E82" s="45">
        <v>9</v>
      </c>
      <c r="F82" s="45">
        <f>SUBTOTAL(109,Table13[20.01 Individuals ])</f>
        <v>1909</v>
      </c>
      <c r="G82" s="2">
        <f>B82/10000</f>
        <v>1.8737999999999999</v>
      </c>
      <c r="H82" s="2">
        <f>E82/G82</f>
        <v>4.8030739673390972</v>
      </c>
      <c r="I82" s="1">
        <f>E82/F82</f>
        <v>4.7145102147721323E-3</v>
      </c>
      <c r="J82" s="45">
        <v>5</v>
      </c>
      <c r="K82" s="45">
        <v>4</v>
      </c>
    </row>
    <row r="83" spans="1:11" x14ac:dyDescent="0.3">
      <c r="A83" s="45" t="s">
        <v>44</v>
      </c>
      <c r="B83" s="2">
        <v>261512</v>
      </c>
      <c r="C83">
        <v>2</v>
      </c>
      <c r="D83" s="45">
        <v>83</v>
      </c>
      <c r="E83" s="45">
        <v>62</v>
      </c>
      <c r="F83" s="45">
        <f>SUBTOTAL(109,Table13[20.01 Individuals ])</f>
        <v>1909</v>
      </c>
      <c r="G83" s="2">
        <f>B83/10000</f>
        <v>26.151199999999999</v>
      </c>
      <c r="H83" s="2">
        <f>E83/G83</f>
        <v>2.3708281073143871</v>
      </c>
      <c r="I83" s="1">
        <f>E83/F83</f>
        <v>3.2477737035096911E-2</v>
      </c>
      <c r="J83" s="45">
        <v>74</v>
      </c>
      <c r="K83" s="45">
        <v>59</v>
      </c>
    </row>
    <row r="84" spans="1:11" x14ac:dyDescent="0.3">
      <c r="A84" s="4" t="s">
        <v>37</v>
      </c>
      <c r="B84" s="2">
        <v>10962</v>
      </c>
      <c r="C84">
        <v>2</v>
      </c>
      <c r="D84" s="45">
        <v>6</v>
      </c>
      <c r="E84" s="45">
        <v>3</v>
      </c>
      <c r="F84" s="45">
        <f>SUBTOTAL(109,Table13[20.01 Individuals ])</f>
        <v>1909</v>
      </c>
      <c r="G84" s="2">
        <f>B84/10000</f>
        <v>1.0962000000000001</v>
      </c>
      <c r="H84" s="2">
        <f>E84/G84</f>
        <v>2.7367268746579092</v>
      </c>
      <c r="I84" s="1">
        <f>E84/F84</f>
        <v>1.5715034049240441E-3</v>
      </c>
      <c r="J84" s="45">
        <v>7</v>
      </c>
      <c r="K84" s="45">
        <v>4</v>
      </c>
    </row>
    <row r="85" spans="1:11" x14ac:dyDescent="0.3">
      <c r="A85" s="45" t="s">
        <v>81</v>
      </c>
      <c r="B85" s="2">
        <v>6293</v>
      </c>
      <c r="C85">
        <v>0</v>
      </c>
      <c r="D85" s="45">
        <v>2</v>
      </c>
      <c r="E85" s="45">
        <v>2</v>
      </c>
      <c r="F85" s="45">
        <f>SUBTOTAL(109,Table13[20.01 Individuals ])</f>
        <v>1909</v>
      </c>
      <c r="G85" s="2">
        <f>B85/10000</f>
        <v>0.62929999999999997</v>
      </c>
      <c r="H85" s="2">
        <f>E85/G85</f>
        <v>3.1781344350866041</v>
      </c>
      <c r="I85" s="1">
        <f>E85/F85</f>
        <v>1.0476689366160294E-3</v>
      </c>
      <c r="J85" s="45">
        <v>2</v>
      </c>
      <c r="K85" s="45">
        <v>2</v>
      </c>
    </row>
    <row r="86" spans="1:11" x14ac:dyDescent="0.3">
      <c r="A86" s="4" t="s">
        <v>30</v>
      </c>
      <c r="B86" s="2">
        <v>50798</v>
      </c>
      <c r="C86">
        <v>0</v>
      </c>
      <c r="D86" s="45">
        <v>29</v>
      </c>
      <c r="E86" s="45">
        <v>16</v>
      </c>
      <c r="F86" s="45">
        <f>SUBTOTAL(109,Table13[20.01 Individuals ])</f>
        <v>1909</v>
      </c>
      <c r="G86" s="2">
        <f>B86/10000</f>
        <v>5.0797999999999996</v>
      </c>
      <c r="H86" s="2">
        <f>E86/G86</f>
        <v>3.149730304342691</v>
      </c>
      <c r="I86" s="1">
        <f>E86/F86</f>
        <v>8.3813514929282351E-3</v>
      </c>
      <c r="J86" s="45">
        <v>5</v>
      </c>
      <c r="K86" s="45">
        <v>3</v>
      </c>
    </row>
    <row r="87" spans="1:11" x14ac:dyDescent="0.3">
      <c r="A87" s="45" t="s">
        <v>61</v>
      </c>
      <c r="B87" s="2">
        <v>136510</v>
      </c>
      <c r="C87">
        <v>2</v>
      </c>
      <c r="D87" s="45">
        <v>33</v>
      </c>
      <c r="E87" s="45">
        <v>26</v>
      </c>
      <c r="F87" s="45">
        <f>SUBTOTAL(109,Table13[20.01 Individuals ])</f>
        <v>1909</v>
      </c>
      <c r="G87" s="2">
        <f>B87/10000</f>
        <v>13.651</v>
      </c>
      <c r="H87" s="2">
        <f>E87/G87</f>
        <v>1.9046223719874003</v>
      </c>
      <c r="I87" s="1">
        <f>E87/F87</f>
        <v>1.3619696176008382E-2</v>
      </c>
      <c r="J87" s="45">
        <v>22</v>
      </c>
      <c r="K87" s="45">
        <v>19</v>
      </c>
    </row>
    <row r="88" spans="1:11" x14ac:dyDescent="0.3">
      <c r="A88" s="5" t="s">
        <v>104</v>
      </c>
      <c r="B88" s="2">
        <v>9809</v>
      </c>
      <c r="C88">
        <v>0</v>
      </c>
      <c r="D88" s="45">
        <v>1</v>
      </c>
      <c r="E88" s="45">
        <v>1</v>
      </c>
      <c r="F88" s="45">
        <f>SUBTOTAL(109,Table13[20.01 Individuals ])</f>
        <v>1909</v>
      </c>
      <c r="G88" s="2">
        <f>B88/10000</f>
        <v>0.98089999999999999</v>
      </c>
      <c r="H88" s="2">
        <f>E88/G88</f>
        <v>1.0194719135487817</v>
      </c>
      <c r="I88" s="1">
        <f>E88/F88</f>
        <v>5.2383446830801469E-4</v>
      </c>
      <c r="J88" s="45">
        <v>2</v>
      </c>
      <c r="K88" s="45">
        <v>2</v>
      </c>
    </row>
    <row r="89" spans="1:11" x14ac:dyDescent="0.3">
      <c r="A89" s="4"/>
      <c r="C89">
        <f>SUBTOTAL(109,Table13[Rule 20 Admissions])</f>
        <v>252</v>
      </c>
      <c r="D89">
        <f>SUBTOTAL(109,Table13[20.01 Orders])</f>
        <v>3489</v>
      </c>
      <c r="E89" s="45">
        <f>SUBTOTAL(109,Table13[20.01 Individuals ])</f>
        <v>1909</v>
      </c>
      <c r="J89">
        <f>SUBTOTAL(109,Table13[20.02 Orders])</f>
        <v>1876</v>
      </c>
      <c r="K89" s="45">
        <f>SUBTOTAL(109,Table13[20.02 Individuals ])</f>
        <v>1200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67FB4-8542-4A84-9CD4-D829E9EBE9A9}">
  <dimension ref="A1:L89"/>
  <sheetViews>
    <sheetView workbookViewId="0">
      <selection activeCell="G6" sqref="G6"/>
    </sheetView>
  </sheetViews>
  <sheetFormatPr defaultRowHeight="14.4" x14ac:dyDescent="0.3"/>
  <cols>
    <col min="1" max="1" width="19.109375" style="45" bestFit="1" customWidth="1"/>
    <col min="2" max="2" width="11.6640625" customWidth="1"/>
    <col min="3" max="3" width="18.33203125" hidden="1" customWidth="1"/>
    <col min="4" max="4" width="13.33203125" customWidth="1"/>
    <col min="5" max="5" width="16.88671875" customWidth="1"/>
    <col min="6" max="6" width="16.88671875" style="45" hidden="1" customWidth="1"/>
    <col min="7" max="7" width="31.5546875" style="1" bestFit="1" customWidth="1"/>
    <col min="8" max="8" width="13.33203125" hidden="1" customWidth="1"/>
    <col min="9" max="9" width="16.88671875" hidden="1" customWidth="1"/>
    <col min="10" max="10" width="17.88671875" hidden="1" customWidth="1"/>
    <col min="11" max="11" width="9.109375" hidden="1" customWidth="1"/>
    <col min="12" max="12" width="18.44140625" hidden="1" customWidth="1"/>
  </cols>
  <sheetData>
    <row r="1" spans="1:12" s="45" customFormat="1" x14ac:dyDescent="0.3">
      <c r="A1" s="45" t="s">
        <v>0</v>
      </c>
      <c r="B1" s="45" t="s">
        <v>1</v>
      </c>
      <c r="C1" s="45" t="s">
        <v>2</v>
      </c>
      <c r="D1" s="45" t="s">
        <v>106</v>
      </c>
      <c r="E1" s="45" t="s">
        <v>110</v>
      </c>
      <c r="F1" s="45" t="s">
        <v>114</v>
      </c>
      <c r="G1" s="1" t="s">
        <v>113</v>
      </c>
      <c r="H1" s="45" t="s">
        <v>108</v>
      </c>
      <c r="I1" s="45" t="s">
        <v>111</v>
      </c>
      <c r="J1" s="45" t="s">
        <v>3</v>
      </c>
      <c r="K1" s="1" t="s">
        <v>4</v>
      </c>
      <c r="L1" s="45" t="s">
        <v>5</v>
      </c>
    </row>
    <row r="2" spans="1:12" x14ac:dyDescent="0.3">
      <c r="A2" s="4" t="s">
        <v>45</v>
      </c>
      <c r="D2">
        <v>0</v>
      </c>
      <c r="E2">
        <v>0</v>
      </c>
      <c r="F2" s="45">
        <f>SUBTOTAL(109,Table15[20.01 Individuals ])</f>
        <v>1361</v>
      </c>
      <c r="G2" s="1">
        <f t="shared" ref="G2:G33" si="0">E2/F2</f>
        <v>0</v>
      </c>
      <c r="H2">
        <v>0</v>
      </c>
      <c r="I2">
        <v>0</v>
      </c>
    </row>
    <row r="3" spans="1:12" x14ac:dyDescent="0.3">
      <c r="A3" s="45" t="s">
        <v>40</v>
      </c>
      <c r="D3" s="45">
        <v>77</v>
      </c>
      <c r="E3" s="45">
        <v>59</v>
      </c>
      <c r="F3" s="45">
        <f>SUBTOTAL(109,Table15[20.01 Individuals ])</f>
        <v>1361</v>
      </c>
      <c r="G3" s="1">
        <f t="shared" si="0"/>
        <v>4.3350477590007347E-2</v>
      </c>
      <c r="H3" s="45">
        <v>55</v>
      </c>
      <c r="I3" s="45">
        <v>45</v>
      </c>
    </row>
    <row r="4" spans="1:12" x14ac:dyDescent="0.3">
      <c r="A4" s="4" t="s">
        <v>77</v>
      </c>
      <c r="D4" s="45">
        <v>10</v>
      </c>
      <c r="E4" s="45">
        <v>5</v>
      </c>
      <c r="F4" s="45">
        <f>SUBTOTAL(109,Table15[20.01 Individuals ])</f>
        <v>1361</v>
      </c>
      <c r="G4" s="1">
        <f t="shared" si="0"/>
        <v>3.6737692872887582E-3</v>
      </c>
      <c r="H4" s="45">
        <v>5</v>
      </c>
      <c r="I4" s="45">
        <v>2</v>
      </c>
    </row>
    <row r="5" spans="1:12" x14ac:dyDescent="0.3">
      <c r="A5" s="45" t="s">
        <v>64</v>
      </c>
      <c r="D5" s="45">
        <v>18</v>
      </c>
      <c r="E5" s="45">
        <v>14</v>
      </c>
      <c r="F5" s="45">
        <f>SUBTOTAL(109,Table15[20.01 Individuals ])</f>
        <v>1361</v>
      </c>
      <c r="G5" s="1">
        <f t="shared" si="0"/>
        <v>1.0286554004408524E-2</v>
      </c>
      <c r="H5" s="45">
        <v>1</v>
      </c>
      <c r="I5" s="45">
        <v>1</v>
      </c>
    </row>
    <row r="6" spans="1:12" x14ac:dyDescent="0.3">
      <c r="A6" s="4" t="s">
        <v>54</v>
      </c>
      <c r="D6" s="45">
        <v>9</v>
      </c>
      <c r="E6" s="45">
        <v>8</v>
      </c>
      <c r="F6" s="45">
        <f>SUBTOTAL(109,Table15[20.01 Individuals ])</f>
        <v>1361</v>
      </c>
      <c r="G6" s="1">
        <f t="shared" si="0"/>
        <v>5.8780308596620128E-3</v>
      </c>
      <c r="H6" s="45">
        <v>12</v>
      </c>
      <c r="I6" s="45">
        <v>11</v>
      </c>
    </row>
    <row r="7" spans="1:12" x14ac:dyDescent="0.3">
      <c r="A7" s="45" t="s">
        <v>87</v>
      </c>
      <c r="D7">
        <v>0</v>
      </c>
      <c r="E7">
        <v>0</v>
      </c>
      <c r="F7" s="45">
        <f>SUBTOTAL(109,Table15[20.01 Individuals ])</f>
        <v>1361</v>
      </c>
      <c r="G7" s="1">
        <f t="shared" si="0"/>
        <v>0</v>
      </c>
      <c r="H7">
        <v>0</v>
      </c>
      <c r="I7">
        <v>0</v>
      </c>
    </row>
    <row r="8" spans="1:12" x14ac:dyDescent="0.3">
      <c r="A8" s="4" t="s">
        <v>33</v>
      </c>
      <c r="D8" s="45">
        <v>10</v>
      </c>
      <c r="E8" s="45">
        <v>7</v>
      </c>
      <c r="F8" s="45">
        <f>SUBTOTAL(109,Table15[20.01 Individuals ])</f>
        <v>1361</v>
      </c>
      <c r="G8" s="1">
        <f t="shared" si="0"/>
        <v>5.1432770022042619E-3</v>
      </c>
      <c r="H8" s="45">
        <v>8</v>
      </c>
      <c r="I8" s="45">
        <v>7</v>
      </c>
    </row>
    <row r="9" spans="1:12" x14ac:dyDescent="0.3">
      <c r="A9" s="45" t="s">
        <v>34</v>
      </c>
      <c r="D9" s="45">
        <v>7</v>
      </c>
      <c r="E9" s="45">
        <v>5</v>
      </c>
      <c r="F9" s="45">
        <f>SUBTOTAL(109,Table15[20.01 Individuals ])</f>
        <v>1361</v>
      </c>
      <c r="G9" s="1">
        <f t="shared" si="0"/>
        <v>3.6737692872887582E-3</v>
      </c>
      <c r="H9" s="45">
        <v>5</v>
      </c>
      <c r="I9" s="45">
        <v>5</v>
      </c>
    </row>
    <row r="10" spans="1:12" x14ac:dyDescent="0.3">
      <c r="A10" s="4" t="s">
        <v>47</v>
      </c>
      <c r="D10" s="45">
        <v>5</v>
      </c>
      <c r="E10" s="45">
        <v>5</v>
      </c>
      <c r="F10" s="45">
        <f>SUBTOTAL(109,Table15[20.01 Individuals ])</f>
        <v>1361</v>
      </c>
      <c r="G10" s="1">
        <f t="shared" si="0"/>
        <v>3.6737692872887582E-3</v>
      </c>
      <c r="H10" s="45">
        <v>6</v>
      </c>
      <c r="I10" s="45">
        <v>6</v>
      </c>
    </row>
    <row r="11" spans="1:12" x14ac:dyDescent="0.3">
      <c r="A11" s="45" t="s">
        <v>41</v>
      </c>
      <c r="D11" s="45">
        <v>6</v>
      </c>
      <c r="E11" s="45">
        <v>5</v>
      </c>
      <c r="F11" s="45">
        <f>SUBTOTAL(109,Table15[20.01 Individuals ])</f>
        <v>1361</v>
      </c>
      <c r="G11" s="1">
        <f t="shared" si="0"/>
        <v>3.6737692872887582E-3</v>
      </c>
      <c r="H11" s="45">
        <v>3</v>
      </c>
      <c r="I11" s="45">
        <v>3</v>
      </c>
    </row>
    <row r="12" spans="1:12" x14ac:dyDescent="0.3">
      <c r="A12" s="4" t="s">
        <v>51</v>
      </c>
      <c r="D12" s="45">
        <v>25</v>
      </c>
      <c r="E12" s="45">
        <v>8</v>
      </c>
      <c r="F12" s="45">
        <f>SUBTOTAL(109,Table15[20.01 Individuals ])</f>
        <v>1361</v>
      </c>
      <c r="G12" s="1">
        <f t="shared" si="0"/>
        <v>5.8780308596620128E-3</v>
      </c>
      <c r="H12" s="45">
        <v>7</v>
      </c>
      <c r="I12" s="45">
        <v>2</v>
      </c>
    </row>
    <row r="13" spans="1:12" x14ac:dyDescent="0.3">
      <c r="A13" s="45" t="s">
        <v>88</v>
      </c>
      <c r="D13" s="45">
        <v>3</v>
      </c>
      <c r="E13" s="45">
        <v>1</v>
      </c>
      <c r="F13" s="45">
        <f>SUBTOTAL(109,Table15[20.01 Individuals ])</f>
        <v>1361</v>
      </c>
      <c r="G13" s="1">
        <f t="shared" si="0"/>
        <v>7.347538574577516E-4</v>
      </c>
      <c r="H13" s="45">
        <v>2</v>
      </c>
      <c r="I13" s="45">
        <v>1</v>
      </c>
    </row>
    <row r="14" spans="1:12" x14ac:dyDescent="0.3">
      <c r="A14" s="4" t="s">
        <v>53</v>
      </c>
      <c r="D14" s="45">
        <v>20</v>
      </c>
      <c r="E14" s="45">
        <v>12</v>
      </c>
      <c r="F14" s="45">
        <f>SUBTOTAL(109,Table15[20.01 Individuals ])</f>
        <v>1361</v>
      </c>
      <c r="G14" s="1">
        <f t="shared" si="0"/>
        <v>8.8170462894930201E-3</v>
      </c>
      <c r="H14" s="45">
        <v>14</v>
      </c>
      <c r="I14" s="45">
        <v>8</v>
      </c>
    </row>
    <row r="15" spans="1:12" x14ac:dyDescent="0.3">
      <c r="A15" s="45" t="s">
        <v>76</v>
      </c>
      <c r="D15" s="45">
        <v>30</v>
      </c>
      <c r="E15" s="45">
        <v>17</v>
      </c>
      <c r="F15" s="45">
        <f>SUBTOTAL(109,Table15[20.01 Individuals ])</f>
        <v>1361</v>
      </c>
      <c r="G15" s="1">
        <f t="shared" si="0"/>
        <v>1.2490815576781777E-2</v>
      </c>
      <c r="H15" s="45">
        <v>36</v>
      </c>
      <c r="I15" s="45">
        <v>19</v>
      </c>
    </row>
    <row r="16" spans="1:12" x14ac:dyDescent="0.3">
      <c r="A16" s="4" t="s">
        <v>65</v>
      </c>
      <c r="D16" s="45">
        <v>7</v>
      </c>
      <c r="E16" s="45">
        <v>4</v>
      </c>
      <c r="F16" s="45">
        <f>SUBTOTAL(109,Table15[20.01 Individuals ])</f>
        <v>1361</v>
      </c>
      <c r="G16" s="1">
        <f t="shared" si="0"/>
        <v>2.9390154298310064E-3</v>
      </c>
      <c r="H16" s="45">
        <v>1</v>
      </c>
      <c r="I16" s="45">
        <v>1</v>
      </c>
    </row>
    <row r="17" spans="1:9" x14ac:dyDescent="0.3">
      <c r="A17" s="45" t="s">
        <v>46</v>
      </c>
      <c r="D17" s="45">
        <v>1</v>
      </c>
      <c r="E17" s="45">
        <v>1</v>
      </c>
      <c r="F17" s="45">
        <f>SUBTOTAL(109,Table15[20.01 Individuals ])</f>
        <v>1361</v>
      </c>
      <c r="G17" s="1">
        <f t="shared" si="0"/>
        <v>7.347538574577516E-4</v>
      </c>
      <c r="H17" s="45">
        <v>1</v>
      </c>
      <c r="I17" s="45">
        <v>1</v>
      </c>
    </row>
    <row r="18" spans="1:9" x14ac:dyDescent="0.3">
      <c r="A18" s="4" t="s">
        <v>89</v>
      </c>
      <c r="D18" s="45">
        <v>2</v>
      </c>
      <c r="E18" s="45">
        <v>2</v>
      </c>
      <c r="F18" s="45">
        <f>SUBTOTAL(109,Table15[20.01 Individuals ])</f>
        <v>1361</v>
      </c>
      <c r="G18" s="1">
        <f t="shared" si="0"/>
        <v>1.4695077149155032E-3</v>
      </c>
      <c r="H18" s="45">
        <v>2</v>
      </c>
      <c r="I18" s="45">
        <v>2</v>
      </c>
    </row>
    <row r="19" spans="1:9" x14ac:dyDescent="0.3">
      <c r="A19" s="45" t="s">
        <v>52</v>
      </c>
      <c r="D19" s="45">
        <v>30</v>
      </c>
      <c r="E19" s="45">
        <v>15</v>
      </c>
      <c r="F19" s="45">
        <f>SUBTOTAL(109,Table15[20.01 Individuals ])</f>
        <v>1361</v>
      </c>
      <c r="G19" s="1">
        <f t="shared" si="0"/>
        <v>1.1021307861866276E-2</v>
      </c>
      <c r="H19" s="45">
        <v>20</v>
      </c>
      <c r="I19" s="45">
        <v>10</v>
      </c>
    </row>
    <row r="20" spans="1:9" x14ac:dyDescent="0.3">
      <c r="A20" s="4" t="s">
        <v>42</v>
      </c>
      <c r="D20" s="45">
        <v>87</v>
      </c>
      <c r="E20" s="45">
        <v>70</v>
      </c>
      <c r="F20" s="45">
        <f>SUBTOTAL(109,Table15[20.01 Individuals ])</f>
        <v>1361</v>
      </c>
      <c r="G20" s="1">
        <f t="shared" si="0"/>
        <v>5.1432770022042613E-2</v>
      </c>
      <c r="H20" s="45">
        <v>33</v>
      </c>
      <c r="I20" s="45">
        <v>30</v>
      </c>
    </row>
    <row r="21" spans="1:9" x14ac:dyDescent="0.3">
      <c r="A21" s="45" t="s">
        <v>20</v>
      </c>
      <c r="D21" s="45">
        <v>3</v>
      </c>
      <c r="E21" s="45">
        <v>3</v>
      </c>
      <c r="F21" s="45">
        <f>SUBTOTAL(109,Table15[20.01 Individuals ])</f>
        <v>1361</v>
      </c>
      <c r="G21" s="1">
        <f t="shared" si="0"/>
        <v>2.204261572373255E-3</v>
      </c>
      <c r="H21" s="45">
        <v>1</v>
      </c>
      <c r="I21" s="45">
        <v>1</v>
      </c>
    </row>
    <row r="22" spans="1:9" x14ac:dyDescent="0.3">
      <c r="A22" s="4" t="s">
        <v>78</v>
      </c>
      <c r="D22" s="45">
        <v>7</v>
      </c>
      <c r="E22" s="45">
        <v>3</v>
      </c>
      <c r="F22" s="45">
        <f>SUBTOTAL(109,Table15[20.01 Individuals ])</f>
        <v>1361</v>
      </c>
      <c r="G22" s="1">
        <f t="shared" si="0"/>
        <v>2.204261572373255E-3</v>
      </c>
      <c r="H22" s="45">
        <v>7</v>
      </c>
      <c r="I22" s="45">
        <v>4</v>
      </c>
    </row>
    <row r="23" spans="1:9" x14ac:dyDescent="0.3">
      <c r="A23" s="45" t="s">
        <v>35</v>
      </c>
      <c r="D23" s="45">
        <v>6</v>
      </c>
      <c r="E23" s="45">
        <v>2</v>
      </c>
      <c r="F23" s="45">
        <f>SUBTOTAL(109,Table15[20.01 Individuals ])</f>
        <v>1361</v>
      </c>
      <c r="G23" s="1">
        <f t="shared" si="0"/>
        <v>1.4695077149155032E-3</v>
      </c>
      <c r="H23" s="45">
        <v>1</v>
      </c>
      <c r="I23" s="45">
        <v>1</v>
      </c>
    </row>
    <row r="24" spans="1:9" x14ac:dyDescent="0.3">
      <c r="A24" s="4" t="s">
        <v>21</v>
      </c>
      <c r="D24">
        <v>0</v>
      </c>
      <c r="E24">
        <v>0</v>
      </c>
      <c r="F24" s="45">
        <f>SUBTOTAL(109,Table15[20.01 Individuals ])</f>
        <v>1361</v>
      </c>
      <c r="G24" s="1">
        <f t="shared" si="0"/>
        <v>0</v>
      </c>
      <c r="H24">
        <v>0</v>
      </c>
      <c r="I24">
        <v>0</v>
      </c>
    </row>
    <row r="25" spans="1:9" x14ac:dyDescent="0.3">
      <c r="A25" s="45" t="s">
        <v>22</v>
      </c>
      <c r="D25" s="45">
        <v>21</v>
      </c>
      <c r="E25" s="45">
        <v>13</v>
      </c>
      <c r="F25" s="45">
        <f>SUBTOTAL(109,Table15[20.01 Individuals ])</f>
        <v>1361</v>
      </c>
      <c r="G25" s="1">
        <f t="shared" si="0"/>
        <v>9.5518001469507719E-3</v>
      </c>
      <c r="H25" s="45">
        <v>27</v>
      </c>
      <c r="I25" s="45">
        <v>12</v>
      </c>
    </row>
    <row r="26" spans="1:9" x14ac:dyDescent="0.3">
      <c r="A26" s="4" t="s">
        <v>32</v>
      </c>
      <c r="D26" s="45">
        <v>17</v>
      </c>
      <c r="E26" s="45">
        <v>17</v>
      </c>
      <c r="F26" s="45">
        <f>SUBTOTAL(109,Table15[20.01 Individuals ])</f>
        <v>1361</v>
      </c>
      <c r="G26" s="1">
        <f t="shared" si="0"/>
        <v>1.2490815576781777E-2</v>
      </c>
      <c r="H26" s="45">
        <v>18</v>
      </c>
      <c r="I26" s="45">
        <v>17</v>
      </c>
    </row>
    <row r="27" spans="1:9" x14ac:dyDescent="0.3">
      <c r="A27" s="45" t="s">
        <v>84</v>
      </c>
      <c r="D27" s="45">
        <v>1</v>
      </c>
      <c r="E27" s="45">
        <v>1</v>
      </c>
      <c r="F27" s="45">
        <f>SUBTOTAL(109,Table15[20.01 Individuals ])</f>
        <v>1361</v>
      </c>
      <c r="G27" s="1">
        <f t="shared" si="0"/>
        <v>7.347538574577516E-4</v>
      </c>
      <c r="H27">
        <v>0</v>
      </c>
      <c r="I27">
        <v>0</v>
      </c>
    </row>
    <row r="28" spans="1:9" x14ac:dyDescent="0.3">
      <c r="A28" s="11" t="s">
        <v>18</v>
      </c>
      <c r="D28" s="45">
        <v>832</v>
      </c>
      <c r="E28" s="45">
        <v>424</v>
      </c>
      <c r="F28" s="45">
        <f>SUBTOTAL(109,Table15[20.01 Individuals ])</f>
        <v>1361</v>
      </c>
      <c r="G28" s="1">
        <f t="shared" si="0"/>
        <v>0.31153563556208669</v>
      </c>
      <c r="H28" s="45">
        <v>143</v>
      </c>
      <c r="I28" s="45">
        <v>94</v>
      </c>
    </row>
    <row r="29" spans="1:9" x14ac:dyDescent="0.3">
      <c r="A29" s="45" t="s">
        <v>23</v>
      </c>
      <c r="D29" s="45">
        <v>14</v>
      </c>
      <c r="E29" s="45">
        <v>6</v>
      </c>
      <c r="F29" s="45">
        <f>SUBTOTAL(109,Table15[20.01 Individuals ])</f>
        <v>1361</v>
      </c>
      <c r="G29" s="1">
        <f t="shared" si="0"/>
        <v>4.40852314474651E-3</v>
      </c>
      <c r="H29" s="45">
        <v>12</v>
      </c>
      <c r="I29" s="45">
        <v>4</v>
      </c>
    </row>
    <row r="30" spans="1:9" x14ac:dyDescent="0.3">
      <c r="A30" s="4" t="s">
        <v>66</v>
      </c>
      <c r="D30" s="45">
        <v>5</v>
      </c>
      <c r="E30" s="45">
        <v>3</v>
      </c>
      <c r="F30" s="45">
        <f>SUBTOTAL(109,Table15[20.01 Individuals ])</f>
        <v>1361</v>
      </c>
      <c r="G30" s="1">
        <f t="shared" si="0"/>
        <v>2.204261572373255E-3</v>
      </c>
      <c r="H30" s="45">
        <v>2</v>
      </c>
      <c r="I30" s="45">
        <v>1</v>
      </c>
    </row>
    <row r="31" spans="1:9" x14ac:dyDescent="0.3">
      <c r="A31" s="45" t="s">
        <v>55</v>
      </c>
      <c r="D31" s="45">
        <v>5</v>
      </c>
      <c r="E31" s="45">
        <v>4</v>
      </c>
      <c r="F31" s="45">
        <f>SUBTOTAL(109,Table15[20.01 Individuals ])</f>
        <v>1361</v>
      </c>
      <c r="G31" s="1">
        <f t="shared" si="0"/>
        <v>2.9390154298310064E-3</v>
      </c>
      <c r="H31" s="45">
        <v>3</v>
      </c>
      <c r="I31" s="45">
        <v>3</v>
      </c>
    </row>
    <row r="32" spans="1:9" x14ac:dyDescent="0.3">
      <c r="A32" s="4" t="s">
        <v>48</v>
      </c>
      <c r="D32" s="45">
        <v>21</v>
      </c>
      <c r="E32" s="45">
        <v>17</v>
      </c>
      <c r="F32" s="45">
        <f>SUBTOTAL(109,Table15[20.01 Individuals ])</f>
        <v>1361</v>
      </c>
      <c r="G32" s="1">
        <f t="shared" si="0"/>
        <v>1.2490815576781777E-2</v>
      </c>
      <c r="H32" s="45">
        <v>19</v>
      </c>
      <c r="I32" s="45">
        <v>16</v>
      </c>
    </row>
    <row r="33" spans="1:9" x14ac:dyDescent="0.3">
      <c r="A33" s="45" t="s">
        <v>90</v>
      </c>
      <c r="D33" s="45">
        <v>1</v>
      </c>
      <c r="E33" s="45">
        <v>1</v>
      </c>
      <c r="F33" s="45">
        <f>SUBTOTAL(109,Table15[20.01 Individuals ])</f>
        <v>1361</v>
      </c>
      <c r="G33" s="1">
        <f t="shared" si="0"/>
        <v>7.347538574577516E-4</v>
      </c>
      <c r="H33">
        <v>0</v>
      </c>
      <c r="I33">
        <v>0</v>
      </c>
    </row>
    <row r="34" spans="1:9" x14ac:dyDescent="0.3">
      <c r="A34" s="4" t="s">
        <v>56</v>
      </c>
      <c r="D34" s="45">
        <v>19</v>
      </c>
      <c r="E34" s="45">
        <v>2</v>
      </c>
      <c r="F34" s="45">
        <f>SUBTOTAL(109,Table15[20.01 Individuals ])</f>
        <v>1361</v>
      </c>
      <c r="G34" s="1">
        <f t="shared" ref="G34:G65" si="1">E34/F34</f>
        <v>1.4695077149155032E-3</v>
      </c>
      <c r="H34" s="45">
        <v>1</v>
      </c>
      <c r="I34" s="45">
        <v>1</v>
      </c>
    </row>
    <row r="35" spans="1:9" x14ac:dyDescent="0.3">
      <c r="A35" s="45" t="s">
        <v>91</v>
      </c>
      <c r="D35" s="45">
        <v>26</v>
      </c>
      <c r="E35" s="45">
        <v>16</v>
      </c>
      <c r="F35" s="45">
        <f>SUBTOTAL(109,Table15[20.01 Individuals ])</f>
        <v>1361</v>
      </c>
      <c r="G35" s="1">
        <f t="shared" si="1"/>
        <v>1.1756061719324026E-2</v>
      </c>
      <c r="H35" s="45">
        <v>25</v>
      </c>
      <c r="I35" s="45">
        <v>14</v>
      </c>
    </row>
    <row r="36" spans="1:9" x14ac:dyDescent="0.3">
      <c r="A36" s="4" t="s">
        <v>67</v>
      </c>
      <c r="D36">
        <v>0</v>
      </c>
      <c r="E36">
        <v>0</v>
      </c>
      <c r="F36" s="45">
        <f>SUBTOTAL(109,Table15[20.01 Individuals ])</f>
        <v>1361</v>
      </c>
      <c r="G36" s="1">
        <f t="shared" si="1"/>
        <v>0</v>
      </c>
      <c r="H36">
        <v>0</v>
      </c>
      <c r="I36">
        <v>0</v>
      </c>
    </row>
    <row r="37" spans="1:9" x14ac:dyDescent="0.3">
      <c r="A37" s="45" t="s">
        <v>49</v>
      </c>
      <c r="D37" s="45">
        <v>15</v>
      </c>
      <c r="E37" s="45">
        <v>8</v>
      </c>
      <c r="F37" s="45">
        <f>SUBTOTAL(109,Table15[20.01 Individuals ])</f>
        <v>1361</v>
      </c>
      <c r="G37" s="1">
        <f t="shared" si="1"/>
        <v>5.8780308596620128E-3</v>
      </c>
      <c r="H37" s="45">
        <v>10</v>
      </c>
      <c r="I37" s="45">
        <v>7</v>
      </c>
    </row>
    <row r="38" spans="1:9" x14ac:dyDescent="0.3">
      <c r="A38" s="4" t="s">
        <v>92</v>
      </c>
      <c r="D38">
        <v>0</v>
      </c>
      <c r="E38">
        <v>0</v>
      </c>
      <c r="F38" s="45">
        <f>SUBTOTAL(109,Table15[20.01 Individuals ])</f>
        <v>1361</v>
      </c>
      <c r="G38" s="1">
        <f t="shared" si="1"/>
        <v>0</v>
      </c>
      <c r="H38">
        <v>0</v>
      </c>
      <c r="I38">
        <v>0</v>
      </c>
    </row>
    <row r="39" spans="1:9" x14ac:dyDescent="0.3">
      <c r="A39" s="45" t="s">
        <v>50</v>
      </c>
      <c r="D39" s="45">
        <v>1</v>
      </c>
      <c r="E39" s="45">
        <v>1</v>
      </c>
      <c r="F39" s="45">
        <f>SUBTOTAL(109,Table15[20.01 Individuals ])</f>
        <v>1361</v>
      </c>
      <c r="G39" s="1">
        <f t="shared" si="1"/>
        <v>7.347538574577516E-4</v>
      </c>
      <c r="H39" s="45">
        <v>1</v>
      </c>
      <c r="I39" s="45">
        <v>1</v>
      </c>
    </row>
    <row r="40" spans="1:9" x14ac:dyDescent="0.3">
      <c r="A40" s="4" t="s">
        <v>68</v>
      </c>
      <c r="D40" s="45">
        <v>2</v>
      </c>
      <c r="E40" s="45">
        <v>1</v>
      </c>
      <c r="F40" s="45">
        <f>SUBTOTAL(109,Table15[20.01 Individuals ])</f>
        <v>1361</v>
      </c>
      <c r="G40" s="1">
        <f t="shared" si="1"/>
        <v>7.347538574577516E-4</v>
      </c>
      <c r="H40" s="45">
        <v>1</v>
      </c>
      <c r="I40" s="45">
        <v>1</v>
      </c>
    </row>
    <row r="41" spans="1:9" x14ac:dyDescent="0.3">
      <c r="A41" s="45" t="s">
        <v>39</v>
      </c>
      <c r="D41">
        <v>0</v>
      </c>
      <c r="E41">
        <v>0</v>
      </c>
      <c r="F41" s="45">
        <f>SUBTOTAL(109,Table15[20.01 Individuals ])</f>
        <v>1361</v>
      </c>
      <c r="G41" s="1">
        <f t="shared" si="1"/>
        <v>0</v>
      </c>
      <c r="H41">
        <v>0</v>
      </c>
      <c r="I41">
        <v>0</v>
      </c>
    </row>
    <row r="42" spans="1:9" x14ac:dyDescent="0.3">
      <c r="A42" s="4" t="s">
        <v>93</v>
      </c>
      <c r="D42" s="45">
        <v>1</v>
      </c>
      <c r="E42" s="45">
        <v>1</v>
      </c>
      <c r="F42" s="45">
        <f>SUBTOTAL(109,Table15[20.01 Individuals ])</f>
        <v>1361</v>
      </c>
      <c r="G42" s="1">
        <f t="shared" si="1"/>
        <v>7.347538574577516E-4</v>
      </c>
      <c r="H42">
        <v>1</v>
      </c>
      <c r="I42">
        <v>1</v>
      </c>
    </row>
    <row r="43" spans="1:9" x14ac:dyDescent="0.3">
      <c r="A43" s="45" t="s">
        <v>94</v>
      </c>
      <c r="D43" s="45">
        <v>5</v>
      </c>
      <c r="E43" s="45">
        <v>5</v>
      </c>
      <c r="F43" s="45">
        <f>SUBTOTAL(109,Table15[20.01 Individuals ])</f>
        <v>1361</v>
      </c>
      <c r="G43" s="1">
        <f t="shared" si="1"/>
        <v>3.6737692872887582E-3</v>
      </c>
      <c r="H43">
        <v>0</v>
      </c>
      <c r="I43">
        <v>0</v>
      </c>
    </row>
    <row r="44" spans="1:9" x14ac:dyDescent="0.3">
      <c r="A44" s="4" t="s">
        <v>69</v>
      </c>
      <c r="D44" s="45">
        <v>9</v>
      </c>
      <c r="E44" s="45">
        <v>5</v>
      </c>
      <c r="F44" s="45">
        <f>SUBTOTAL(109,Table15[20.01 Individuals ])</f>
        <v>1361</v>
      </c>
      <c r="G44" s="1">
        <f t="shared" si="1"/>
        <v>3.6737692872887582E-3</v>
      </c>
      <c r="H44" s="45">
        <v>10</v>
      </c>
      <c r="I44" s="45">
        <v>6</v>
      </c>
    </row>
    <row r="45" spans="1:9" x14ac:dyDescent="0.3">
      <c r="A45" s="45" t="s">
        <v>70</v>
      </c>
      <c r="D45" s="45">
        <v>1</v>
      </c>
      <c r="E45" s="45">
        <v>1</v>
      </c>
      <c r="F45" s="45">
        <f>SUBTOTAL(109,Table15[20.01 Individuals ])</f>
        <v>1361</v>
      </c>
      <c r="G45" s="1">
        <f t="shared" si="1"/>
        <v>7.347538574577516E-4</v>
      </c>
      <c r="H45" s="45">
        <v>1</v>
      </c>
      <c r="I45" s="45">
        <v>1</v>
      </c>
    </row>
    <row r="46" spans="1:9" x14ac:dyDescent="0.3">
      <c r="A46" s="4" t="s">
        <v>38</v>
      </c>
      <c r="D46" s="45">
        <v>4</v>
      </c>
      <c r="E46" s="45">
        <v>4</v>
      </c>
      <c r="F46" s="45">
        <f>SUBTOTAL(109,Table15[20.01 Individuals ])</f>
        <v>1361</v>
      </c>
      <c r="G46" s="1">
        <f t="shared" si="1"/>
        <v>2.9390154298310064E-3</v>
      </c>
      <c r="H46" s="45">
        <v>2</v>
      </c>
      <c r="I46" s="45">
        <v>2</v>
      </c>
    </row>
    <row r="47" spans="1:9" x14ac:dyDescent="0.3">
      <c r="A47" s="45" t="s">
        <v>95</v>
      </c>
      <c r="D47" s="45">
        <v>1</v>
      </c>
      <c r="E47" s="45">
        <v>1</v>
      </c>
      <c r="F47" s="45">
        <f>SUBTOTAL(109,Table15[20.01 Individuals ])</f>
        <v>1361</v>
      </c>
      <c r="G47" s="1">
        <f t="shared" si="1"/>
        <v>7.347538574577516E-4</v>
      </c>
      <c r="H47" s="45">
        <v>3</v>
      </c>
      <c r="I47" s="45">
        <v>2</v>
      </c>
    </row>
    <row r="48" spans="1:9" x14ac:dyDescent="0.3">
      <c r="A48" s="4" t="s">
        <v>96</v>
      </c>
      <c r="D48" s="45">
        <v>5</v>
      </c>
      <c r="E48" s="45">
        <v>5</v>
      </c>
      <c r="F48" s="45">
        <f>SUBTOTAL(109,Table15[20.01 Individuals ])</f>
        <v>1361</v>
      </c>
      <c r="G48" s="1">
        <f t="shared" si="1"/>
        <v>3.6737692872887582E-3</v>
      </c>
      <c r="H48" s="45">
        <v>4</v>
      </c>
      <c r="I48" s="45">
        <v>4</v>
      </c>
    </row>
    <row r="49" spans="1:9" x14ac:dyDescent="0.3">
      <c r="A49" s="45" t="s">
        <v>58</v>
      </c>
      <c r="D49" s="45">
        <v>13</v>
      </c>
      <c r="E49" s="45">
        <v>7</v>
      </c>
      <c r="F49" s="45">
        <f>SUBTOTAL(109,Table15[20.01 Individuals ])</f>
        <v>1361</v>
      </c>
      <c r="G49" s="1">
        <f t="shared" si="1"/>
        <v>5.1432770022042619E-3</v>
      </c>
      <c r="H49" s="45">
        <v>13</v>
      </c>
      <c r="I49" s="45">
        <v>7</v>
      </c>
    </row>
    <row r="50" spans="1:9" x14ac:dyDescent="0.3">
      <c r="A50" s="4" t="s">
        <v>57</v>
      </c>
      <c r="D50" s="45">
        <v>6</v>
      </c>
      <c r="E50" s="45">
        <v>5</v>
      </c>
      <c r="F50" s="45">
        <f>SUBTOTAL(109,Table15[20.01 Individuals ])</f>
        <v>1361</v>
      </c>
      <c r="G50" s="1">
        <f t="shared" si="1"/>
        <v>3.6737692872887582E-3</v>
      </c>
      <c r="H50" s="45">
        <v>4</v>
      </c>
      <c r="I50" s="45">
        <v>4</v>
      </c>
    </row>
    <row r="51" spans="1:9" x14ac:dyDescent="0.3">
      <c r="A51" s="45" t="s">
        <v>24</v>
      </c>
      <c r="D51" s="45">
        <v>6</v>
      </c>
      <c r="E51" s="45">
        <v>5</v>
      </c>
      <c r="F51" s="45">
        <f>SUBTOTAL(109,Table15[20.01 Individuals ])</f>
        <v>1361</v>
      </c>
      <c r="G51" s="1">
        <f t="shared" si="1"/>
        <v>3.6737692872887582E-3</v>
      </c>
      <c r="H51" s="45">
        <v>1</v>
      </c>
      <c r="I51" s="45">
        <v>1</v>
      </c>
    </row>
    <row r="52" spans="1:9" x14ac:dyDescent="0.3">
      <c r="A52" s="4" t="s">
        <v>97</v>
      </c>
      <c r="D52">
        <v>0</v>
      </c>
      <c r="E52">
        <v>0</v>
      </c>
      <c r="F52" s="45">
        <f>SUBTOTAL(109,Table15[20.01 Individuals ])</f>
        <v>1361</v>
      </c>
      <c r="G52" s="1">
        <f t="shared" si="1"/>
        <v>0</v>
      </c>
      <c r="H52">
        <v>0</v>
      </c>
      <c r="I52">
        <v>0</v>
      </c>
    </row>
    <row r="53" spans="1:9" x14ac:dyDescent="0.3">
      <c r="A53" s="45" t="s">
        <v>36</v>
      </c>
      <c r="D53" s="45">
        <v>4</v>
      </c>
      <c r="E53" s="45">
        <v>3</v>
      </c>
      <c r="F53" s="45">
        <f>SUBTOTAL(109,Table15[20.01 Individuals ])</f>
        <v>1361</v>
      </c>
      <c r="G53" s="1">
        <f t="shared" si="1"/>
        <v>2.204261572373255E-3</v>
      </c>
      <c r="H53">
        <v>0</v>
      </c>
      <c r="I53">
        <v>0</v>
      </c>
    </row>
    <row r="54" spans="1:9" x14ac:dyDescent="0.3">
      <c r="A54" s="4" t="s">
        <v>98</v>
      </c>
      <c r="D54" s="45">
        <v>10</v>
      </c>
      <c r="E54" s="45">
        <v>6</v>
      </c>
      <c r="F54" s="45">
        <f>SUBTOTAL(109,Table15[20.01 Individuals ])</f>
        <v>1361</v>
      </c>
      <c r="G54" s="1">
        <f t="shared" si="1"/>
        <v>4.40852314474651E-3</v>
      </c>
      <c r="H54" s="45">
        <v>9</v>
      </c>
      <c r="I54" s="45">
        <v>5</v>
      </c>
    </row>
    <row r="55" spans="1:9" x14ac:dyDescent="0.3">
      <c r="A55" s="45" t="s">
        <v>71</v>
      </c>
      <c r="D55">
        <v>0</v>
      </c>
      <c r="E55">
        <v>0</v>
      </c>
      <c r="F55" s="45">
        <f>SUBTOTAL(109,Table15[20.01 Individuals ])</f>
        <v>1361</v>
      </c>
      <c r="G55" s="1">
        <f t="shared" si="1"/>
        <v>0</v>
      </c>
      <c r="H55">
        <v>0</v>
      </c>
      <c r="I55">
        <v>0</v>
      </c>
    </row>
    <row r="56" spans="1:9" x14ac:dyDescent="0.3">
      <c r="A56" s="4" t="s">
        <v>25</v>
      </c>
      <c r="D56" s="45">
        <v>80</v>
      </c>
      <c r="E56" s="45">
        <v>43</v>
      </c>
      <c r="F56" s="45">
        <f>SUBTOTAL(109,Table15[20.01 Individuals ])</f>
        <v>1361</v>
      </c>
      <c r="G56" s="1">
        <f t="shared" si="1"/>
        <v>3.1594415870683318E-2</v>
      </c>
      <c r="H56" s="45">
        <v>57</v>
      </c>
      <c r="I56" s="45">
        <v>37</v>
      </c>
    </row>
    <row r="57" spans="1:9" x14ac:dyDescent="0.3">
      <c r="A57" s="45" t="s">
        <v>79</v>
      </c>
      <c r="D57" s="45">
        <v>17</v>
      </c>
      <c r="E57" s="45">
        <v>13</v>
      </c>
      <c r="F57" s="45">
        <f>SUBTOTAL(109,Table15[20.01 Individuals ])</f>
        <v>1361</v>
      </c>
      <c r="G57" s="1">
        <f t="shared" si="1"/>
        <v>9.5518001469507719E-3</v>
      </c>
      <c r="H57" s="45">
        <v>8</v>
      </c>
      <c r="I57" s="45">
        <v>8</v>
      </c>
    </row>
    <row r="58" spans="1:9" x14ac:dyDescent="0.3">
      <c r="A58" s="4" t="s">
        <v>72</v>
      </c>
      <c r="D58" s="45">
        <v>11</v>
      </c>
      <c r="E58" s="45">
        <v>9</v>
      </c>
      <c r="F58" s="45">
        <f>SUBTOTAL(109,Table15[20.01 Individuals ])</f>
        <v>1361</v>
      </c>
      <c r="G58" s="1">
        <f t="shared" si="1"/>
        <v>6.6127847171197646E-3</v>
      </c>
      <c r="H58" s="45">
        <v>4</v>
      </c>
      <c r="I58" s="45">
        <v>4</v>
      </c>
    </row>
    <row r="59" spans="1:9" x14ac:dyDescent="0.3">
      <c r="A59" s="45" t="s">
        <v>63</v>
      </c>
      <c r="D59" s="45">
        <v>11</v>
      </c>
      <c r="E59" s="45">
        <v>8</v>
      </c>
      <c r="F59" s="45">
        <f>SUBTOTAL(109,Table15[20.01 Individuals ])</f>
        <v>1361</v>
      </c>
      <c r="G59" s="1">
        <f t="shared" si="1"/>
        <v>5.8780308596620128E-3</v>
      </c>
      <c r="H59" s="45">
        <v>6</v>
      </c>
      <c r="I59" s="45">
        <v>6</v>
      </c>
    </row>
    <row r="60" spans="1:9" x14ac:dyDescent="0.3">
      <c r="A60" s="4" t="s">
        <v>99</v>
      </c>
      <c r="D60" s="45">
        <v>5</v>
      </c>
      <c r="E60" s="45">
        <v>3</v>
      </c>
      <c r="F60" s="45">
        <f>SUBTOTAL(109,Table15[20.01 Individuals ])</f>
        <v>1361</v>
      </c>
      <c r="G60" s="1">
        <f t="shared" si="1"/>
        <v>2.204261572373255E-3</v>
      </c>
      <c r="H60" s="45">
        <v>3</v>
      </c>
      <c r="I60" s="45">
        <v>3</v>
      </c>
    </row>
    <row r="61" spans="1:9" x14ac:dyDescent="0.3">
      <c r="A61" s="45" t="s">
        <v>73</v>
      </c>
      <c r="D61" s="45">
        <v>23</v>
      </c>
      <c r="E61" s="45">
        <v>12</v>
      </c>
      <c r="F61" s="45">
        <f>SUBTOTAL(109,Table15[20.01 Individuals ])</f>
        <v>1361</v>
      </c>
      <c r="G61" s="1">
        <f t="shared" si="1"/>
        <v>8.8170462894930201E-3</v>
      </c>
      <c r="H61" s="45">
        <v>5</v>
      </c>
      <c r="I61" s="45">
        <v>3</v>
      </c>
    </row>
    <row r="62" spans="1:9" x14ac:dyDescent="0.3">
      <c r="A62" s="4" t="s">
        <v>83</v>
      </c>
      <c r="D62" s="45">
        <v>2</v>
      </c>
      <c r="E62" s="45">
        <v>2</v>
      </c>
      <c r="F62" s="45">
        <f>SUBTOTAL(109,Table15[20.01 Individuals ])</f>
        <v>1361</v>
      </c>
      <c r="G62" s="1">
        <f t="shared" si="1"/>
        <v>1.4695077149155032E-3</v>
      </c>
      <c r="H62" s="45">
        <v>2</v>
      </c>
      <c r="I62" s="45">
        <v>2</v>
      </c>
    </row>
    <row r="63" spans="1:9" x14ac:dyDescent="0.3">
      <c r="A63" s="45" t="s">
        <v>19</v>
      </c>
      <c r="D63" s="45">
        <v>316</v>
      </c>
      <c r="E63" s="45">
        <v>218</v>
      </c>
      <c r="F63" s="45">
        <f>SUBTOTAL(109,Table15[20.01 Individuals ])</f>
        <v>1361</v>
      </c>
      <c r="G63" s="1">
        <f t="shared" si="1"/>
        <v>0.16017634092578986</v>
      </c>
      <c r="H63" s="45">
        <v>146</v>
      </c>
      <c r="I63" s="45">
        <v>110</v>
      </c>
    </row>
    <row r="64" spans="1:9" x14ac:dyDescent="0.3">
      <c r="A64" s="11" t="s">
        <v>74</v>
      </c>
      <c r="D64">
        <v>0</v>
      </c>
      <c r="E64">
        <v>0</v>
      </c>
      <c r="F64" s="45">
        <f>SUBTOTAL(109,Table15[20.01 Individuals ])</f>
        <v>1361</v>
      </c>
      <c r="G64" s="1">
        <f t="shared" si="1"/>
        <v>0</v>
      </c>
      <c r="H64" s="45">
        <v>1</v>
      </c>
      <c r="I64" s="45">
        <v>1</v>
      </c>
    </row>
    <row r="65" spans="1:9" x14ac:dyDescent="0.3">
      <c r="A65" s="45" t="s">
        <v>100</v>
      </c>
      <c r="D65" s="45">
        <v>4</v>
      </c>
      <c r="E65" s="45">
        <v>3</v>
      </c>
      <c r="F65" s="45">
        <f>SUBTOTAL(109,Table15[20.01 Individuals ])</f>
        <v>1361</v>
      </c>
      <c r="G65" s="1">
        <f t="shared" si="1"/>
        <v>2.204261572373255E-3</v>
      </c>
      <c r="H65" s="45">
        <v>9</v>
      </c>
      <c r="I65" s="45">
        <v>5</v>
      </c>
    </row>
    <row r="66" spans="1:9" x14ac:dyDescent="0.3">
      <c r="A66" s="4" t="s">
        <v>101</v>
      </c>
      <c r="D66" s="45">
        <v>1</v>
      </c>
      <c r="E66" s="45">
        <v>1</v>
      </c>
      <c r="F66" s="45">
        <f>SUBTOTAL(109,Table15[20.01 Individuals ])</f>
        <v>1361</v>
      </c>
      <c r="G66" s="1">
        <f t="shared" ref="G66:G88" si="2">E66/F66</f>
        <v>7.347538574577516E-4</v>
      </c>
      <c r="H66" s="45">
        <v>1</v>
      </c>
      <c r="I66" s="45">
        <v>1</v>
      </c>
    </row>
    <row r="67" spans="1:9" x14ac:dyDescent="0.3">
      <c r="A67" s="45" t="s">
        <v>26</v>
      </c>
      <c r="D67" s="45">
        <v>16</v>
      </c>
      <c r="E67" s="45">
        <v>11</v>
      </c>
      <c r="F67" s="45">
        <f>SUBTOTAL(109,Table15[20.01 Individuals ])</f>
        <v>1361</v>
      </c>
      <c r="G67" s="1">
        <f t="shared" si="2"/>
        <v>8.0822924320352683E-3</v>
      </c>
      <c r="H67" s="45">
        <v>5</v>
      </c>
      <c r="I67" s="45">
        <v>5</v>
      </c>
    </row>
    <row r="68" spans="1:9" x14ac:dyDescent="0.3">
      <c r="A68" s="4" t="s">
        <v>102</v>
      </c>
      <c r="D68" s="45">
        <v>15</v>
      </c>
      <c r="E68" s="45">
        <v>1</v>
      </c>
      <c r="F68" s="45">
        <f>SUBTOTAL(109,Table15[20.01 Individuals ])</f>
        <v>1361</v>
      </c>
      <c r="G68" s="1">
        <f t="shared" si="2"/>
        <v>7.347538574577516E-4</v>
      </c>
      <c r="H68">
        <v>0</v>
      </c>
      <c r="I68">
        <v>0</v>
      </c>
    </row>
    <row r="69" spans="1:9" x14ac:dyDescent="0.3">
      <c r="A69" s="45" t="s">
        <v>75</v>
      </c>
      <c r="D69" s="45">
        <v>3</v>
      </c>
      <c r="E69" s="45">
        <v>2</v>
      </c>
      <c r="F69" s="45">
        <f>SUBTOTAL(109,Table15[20.01 Individuals ])</f>
        <v>1361</v>
      </c>
      <c r="G69" s="1">
        <f t="shared" si="2"/>
        <v>1.4695077149155032E-3</v>
      </c>
      <c r="H69" s="45">
        <v>5</v>
      </c>
      <c r="I69" s="45">
        <v>2</v>
      </c>
    </row>
    <row r="70" spans="1:9" x14ac:dyDescent="0.3">
      <c r="A70" s="4" t="s">
        <v>43</v>
      </c>
      <c r="D70" s="45">
        <v>13</v>
      </c>
      <c r="E70" s="45">
        <v>12</v>
      </c>
      <c r="F70" s="45">
        <f>SUBTOTAL(109,Table15[20.01 Individuals ])</f>
        <v>1361</v>
      </c>
      <c r="G70" s="1">
        <f t="shared" si="2"/>
        <v>8.8170462894930201E-3</v>
      </c>
      <c r="H70" s="45">
        <v>8</v>
      </c>
      <c r="I70" s="45">
        <v>7</v>
      </c>
    </row>
    <row r="71" spans="1:9" x14ac:dyDescent="0.3">
      <c r="A71" s="45" t="s">
        <v>62</v>
      </c>
      <c r="D71" s="45">
        <v>8</v>
      </c>
      <c r="E71" s="45">
        <v>7</v>
      </c>
      <c r="F71" s="45">
        <f>SUBTOTAL(109,Table15[20.01 Individuals ])</f>
        <v>1361</v>
      </c>
      <c r="G71" s="1">
        <f t="shared" si="2"/>
        <v>5.1432770022042619E-3</v>
      </c>
      <c r="H71" s="45">
        <v>1</v>
      </c>
      <c r="I71" s="45">
        <v>1</v>
      </c>
    </row>
    <row r="72" spans="1:9" x14ac:dyDescent="0.3">
      <c r="A72" s="4" t="s">
        <v>31</v>
      </c>
      <c r="D72" s="45">
        <v>6</v>
      </c>
      <c r="E72" s="45">
        <v>4</v>
      </c>
      <c r="F72" s="45">
        <f>SUBTOTAL(109,Table15[20.01 Individuals ])</f>
        <v>1361</v>
      </c>
      <c r="G72" s="1">
        <f t="shared" si="2"/>
        <v>2.9390154298310064E-3</v>
      </c>
      <c r="H72" s="45">
        <v>1</v>
      </c>
      <c r="I72" s="45">
        <v>1</v>
      </c>
    </row>
    <row r="73" spans="1:9" x14ac:dyDescent="0.3">
      <c r="A73" s="45" t="s">
        <v>86</v>
      </c>
      <c r="D73" s="45">
        <v>93</v>
      </c>
      <c r="E73" s="45">
        <v>42</v>
      </c>
      <c r="F73" s="45">
        <f>SUBTOTAL(109,Table15[20.01 Individuals ])</f>
        <v>1361</v>
      </c>
      <c r="G73" s="1">
        <f t="shared" si="2"/>
        <v>3.0859662013225569E-2</v>
      </c>
      <c r="H73" s="45">
        <v>98</v>
      </c>
      <c r="I73" s="45">
        <v>45</v>
      </c>
    </row>
    <row r="74" spans="1:9" x14ac:dyDescent="0.3">
      <c r="A74" s="4" t="s">
        <v>59</v>
      </c>
      <c r="D74" s="45">
        <v>55</v>
      </c>
      <c r="E74" s="45">
        <v>36</v>
      </c>
      <c r="F74" s="45">
        <f>SUBTOTAL(109,Table15[20.01 Individuals ])</f>
        <v>1361</v>
      </c>
      <c r="G74" s="1">
        <f t="shared" si="2"/>
        <v>2.6451138868479059E-2</v>
      </c>
      <c r="H74" s="45">
        <v>57</v>
      </c>
      <c r="I74" s="45">
        <v>39</v>
      </c>
    </row>
    <row r="75" spans="1:9" x14ac:dyDescent="0.3">
      <c r="A75" s="45" t="s">
        <v>27</v>
      </c>
      <c r="D75" s="45">
        <v>26</v>
      </c>
      <c r="E75" s="45">
        <v>12</v>
      </c>
      <c r="F75" s="45">
        <f>SUBTOTAL(109,Table15[20.01 Individuals ])</f>
        <v>1361</v>
      </c>
      <c r="G75" s="1">
        <f t="shared" si="2"/>
        <v>8.8170462894930201E-3</v>
      </c>
      <c r="H75" s="45">
        <v>8</v>
      </c>
      <c r="I75" s="45">
        <v>4</v>
      </c>
    </row>
    <row r="76" spans="1:9" x14ac:dyDescent="0.3">
      <c r="A76" s="4" t="s">
        <v>82</v>
      </c>
      <c r="D76" s="45">
        <v>4</v>
      </c>
      <c r="E76" s="45">
        <v>2</v>
      </c>
      <c r="F76" s="45">
        <f>SUBTOTAL(109,Table15[20.01 Individuals ])</f>
        <v>1361</v>
      </c>
      <c r="G76" s="1">
        <f t="shared" si="2"/>
        <v>1.4695077149155032E-3</v>
      </c>
      <c r="H76" s="45">
        <v>2</v>
      </c>
      <c r="I76" s="45">
        <v>1</v>
      </c>
    </row>
    <row r="77" spans="1:9" x14ac:dyDescent="0.3">
      <c r="A77" s="45" t="s">
        <v>103</v>
      </c>
      <c r="D77" s="45">
        <v>3</v>
      </c>
      <c r="E77" s="45">
        <v>1</v>
      </c>
      <c r="F77" s="45">
        <f>SUBTOTAL(109,Table15[20.01 Individuals ])</f>
        <v>1361</v>
      </c>
      <c r="G77" s="1">
        <f t="shared" si="2"/>
        <v>7.347538574577516E-4</v>
      </c>
      <c r="H77">
        <v>0</v>
      </c>
      <c r="I77">
        <v>0</v>
      </c>
    </row>
    <row r="78" spans="1:9" x14ac:dyDescent="0.3">
      <c r="A78" s="4" t="s">
        <v>60</v>
      </c>
      <c r="D78" s="45">
        <v>11</v>
      </c>
      <c r="E78" s="45">
        <v>9</v>
      </c>
      <c r="F78" s="45">
        <f>SUBTOTAL(109,Table15[20.01 Individuals ])</f>
        <v>1361</v>
      </c>
      <c r="G78" s="1">
        <f t="shared" si="2"/>
        <v>6.6127847171197646E-3</v>
      </c>
      <c r="H78" s="45">
        <v>12</v>
      </c>
      <c r="I78" s="45">
        <v>7</v>
      </c>
    </row>
    <row r="79" spans="1:9" x14ac:dyDescent="0.3">
      <c r="A79" s="45" t="s">
        <v>85</v>
      </c>
      <c r="D79" s="45">
        <v>6</v>
      </c>
      <c r="E79" s="45">
        <v>2</v>
      </c>
      <c r="F79" s="45">
        <f>SUBTOTAL(109,Table15[20.01 Individuals ])</f>
        <v>1361</v>
      </c>
      <c r="G79" s="1">
        <f t="shared" si="2"/>
        <v>1.4695077149155032E-3</v>
      </c>
      <c r="H79" s="45">
        <v>6</v>
      </c>
      <c r="I79" s="45">
        <v>2</v>
      </c>
    </row>
    <row r="80" spans="1:9" x14ac:dyDescent="0.3">
      <c r="A80" s="4" t="s">
        <v>28</v>
      </c>
      <c r="D80" s="45">
        <v>5</v>
      </c>
      <c r="E80" s="45">
        <v>4</v>
      </c>
      <c r="F80" s="45">
        <f>SUBTOTAL(109,Table15[20.01 Individuals ])</f>
        <v>1361</v>
      </c>
      <c r="G80" s="1">
        <f t="shared" si="2"/>
        <v>2.9390154298310064E-3</v>
      </c>
      <c r="H80" s="45">
        <v>3</v>
      </c>
      <c r="I80" s="45">
        <v>2</v>
      </c>
    </row>
    <row r="81" spans="1:9" x14ac:dyDescent="0.3">
      <c r="A81" s="45" t="s">
        <v>80</v>
      </c>
      <c r="D81" s="45">
        <v>4</v>
      </c>
      <c r="E81" s="45">
        <v>3</v>
      </c>
      <c r="F81" s="45">
        <f>SUBTOTAL(109,Table15[20.01 Individuals ])</f>
        <v>1361</v>
      </c>
      <c r="G81" s="1">
        <f t="shared" si="2"/>
        <v>2.204261572373255E-3</v>
      </c>
      <c r="H81" s="45">
        <v>4</v>
      </c>
      <c r="I81" s="45">
        <v>3</v>
      </c>
    </row>
    <row r="82" spans="1:9" x14ac:dyDescent="0.3">
      <c r="A82" s="4" t="s">
        <v>29</v>
      </c>
      <c r="D82" s="45">
        <v>4</v>
      </c>
      <c r="E82" s="45">
        <v>4</v>
      </c>
      <c r="F82" s="45">
        <f>SUBTOTAL(109,Table15[20.01 Individuals ])</f>
        <v>1361</v>
      </c>
      <c r="G82" s="1">
        <f t="shared" si="2"/>
        <v>2.9390154298310064E-3</v>
      </c>
      <c r="H82" s="45">
        <v>1</v>
      </c>
      <c r="I82" s="45">
        <v>1</v>
      </c>
    </row>
    <row r="83" spans="1:9" x14ac:dyDescent="0.3">
      <c r="A83" s="45" t="s">
        <v>44</v>
      </c>
      <c r="D83" s="45">
        <v>56</v>
      </c>
      <c r="E83" s="45">
        <v>41</v>
      </c>
      <c r="F83" s="45">
        <f>SUBTOTAL(109,Table15[20.01 Individuals ])</f>
        <v>1361</v>
      </c>
      <c r="G83" s="1">
        <f t="shared" si="2"/>
        <v>3.0124908155767818E-2</v>
      </c>
      <c r="H83" s="45">
        <v>30</v>
      </c>
      <c r="I83" s="45">
        <v>23</v>
      </c>
    </row>
    <row r="84" spans="1:9" x14ac:dyDescent="0.3">
      <c r="A84" s="4" t="s">
        <v>37</v>
      </c>
      <c r="D84" s="45">
        <v>1</v>
      </c>
      <c r="E84" s="45">
        <v>1</v>
      </c>
      <c r="F84" s="45">
        <f>SUBTOTAL(109,Table15[20.01 Individuals ])</f>
        <v>1361</v>
      </c>
      <c r="G84" s="1">
        <f t="shared" si="2"/>
        <v>7.347538574577516E-4</v>
      </c>
      <c r="H84" s="45">
        <v>1</v>
      </c>
      <c r="I84" s="45">
        <v>1</v>
      </c>
    </row>
    <row r="85" spans="1:9" x14ac:dyDescent="0.3">
      <c r="A85" s="45" t="s">
        <v>81</v>
      </c>
      <c r="D85" s="45">
        <v>7</v>
      </c>
      <c r="E85" s="45">
        <v>5</v>
      </c>
      <c r="F85" s="45">
        <f>SUBTOTAL(109,Table15[20.01 Individuals ])</f>
        <v>1361</v>
      </c>
      <c r="G85" s="1">
        <f t="shared" si="2"/>
        <v>3.6737692872887582E-3</v>
      </c>
      <c r="H85" s="45">
        <v>5</v>
      </c>
      <c r="I85" s="45">
        <v>4</v>
      </c>
    </row>
    <row r="86" spans="1:9" x14ac:dyDescent="0.3">
      <c r="A86" s="4" t="s">
        <v>30</v>
      </c>
      <c r="D86" s="45">
        <v>17</v>
      </c>
      <c r="E86" s="45">
        <v>13</v>
      </c>
      <c r="F86" s="45">
        <f>SUBTOTAL(109,Table15[20.01 Individuals ])</f>
        <v>1361</v>
      </c>
      <c r="G86" s="1">
        <f t="shared" si="2"/>
        <v>9.5518001469507719E-3</v>
      </c>
      <c r="H86" s="45">
        <v>23</v>
      </c>
      <c r="I86" s="45">
        <v>16</v>
      </c>
    </row>
    <row r="87" spans="1:9" x14ac:dyDescent="0.3">
      <c r="A87" s="45" t="s">
        <v>61</v>
      </c>
      <c r="D87" s="45">
        <v>30</v>
      </c>
      <c r="E87" s="45">
        <v>27</v>
      </c>
      <c r="F87" s="45">
        <f>SUBTOTAL(109,Table15[20.01 Individuals ])</f>
        <v>1361</v>
      </c>
      <c r="G87" s="1">
        <f t="shared" si="2"/>
        <v>1.9838354151359296E-2</v>
      </c>
      <c r="H87" s="45">
        <v>24</v>
      </c>
      <c r="I87" s="45">
        <v>22</v>
      </c>
    </row>
    <row r="88" spans="1:9" x14ac:dyDescent="0.3">
      <c r="A88" s="5" t="s">
        <v>104</v>
      </c>
      <c r="D88" s="45">
        <v>2</v>
      </c>
      <c r="E88" s="45">
        <v>2</v>
      </c>
      <c r="F88" s="45">
        <f>SUBTOTAL(109,Table15[20.01 Individuals ])</f>
        <v>1361</v>
      </c>
      <c r="G88" s="1">
        <f t="shared" si="2"/>
        <v>1.4695077149155032E-3</v>
      </c>
      <c r="H88" s="45">
        <v>3</v>
      </c>
      <c r="I88" s="45">
        <v>3</v>
      </c>
    </row>
    <row r="89" spans="1:9" x14ac:dyDescent="0.3">
      <c r="A89" s="4"/>
      <c r="D89">
        <f>SUBTOTAL(109,Table15[20.01 Orders])</f>
        <v>2263</v>
      </c>
      <c r="E89">
        <f>SUBTOTAL(109,Table15[20.01 Individuals ])</f>
        <v>1361</v>
      </c>
      <c r="H89">
        <f>SUBTOTAL(109,Table15[20.02 Orders])</f>
        <v>1069</v>
      </c>
      <c r="I89">
        <f>SUBTOTAL(109,Table15[20.02 Individuals ])</f>
        <v>733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7C428-92F7-4D63-AA90-02F7CEAE8EF7}">
  <dimension ref="A1:AB148"/>
  <sheetViews>
    <sheetView topLeftCell="A79" workbookViewId="0">
      <selection activeCell="O82" sqref="O82"/>
    </sheetView>
  </sheetViews>
  <sheetFormatPr defaultRowHeight="13.8" x14ac:dyDescent="0.3"/>
  <cols>
    <col min="1" max="1" width="33.88671875" style="73" bestFit="1" customWidth="1"/>
    <col min="2" max="2" width="10.21875" style="73" bestFit="1" customWidth="1"/>
    <col min="3" max="3" width="14.109375" style="73" hidden="1" customWidth="1"/>
    <col min="4" max="4" width="9.33203125" style="73" hidden="1" customWidth="1"/>
    <col min="5" max="5" width="14.5546875" style="73" bestFit="1" customWidth="1"/>
    <col min="6" max="6" width="16.109375" style="73" hidden="1" customWidth="1"/>
    <col min="7" max="7" width="12.44140625" style="73" hidden="1" customWidth="1"/>
    <col min="8" max="8" width="19.21875" style="73" bestFit="1" customWidth="1"/>
    <col min="9" max="9" width="12.21875" style="73" bestFit="1" customWidth="1"/>
    <col min="10" max="10" width="12.88671875" style="73" hidden="1" customWidth="1"/>
    <col min="11" max="11" width="12.5546875" style="73" hidden="1" customWidth="1"/>
    <col min="12" max="12" width="15.88671875" style="73" bestFit="1" customWidth="1"/>
    <col min="13" max="13" width="7.21875" style="73" bestFit="1" customWidth="1"/>
    <col min="14" max="15" width="8.88671875" style="73"/>
    <col min="16" max="16" width="22.6640625" style="73" bestFit="1" customWidth="1"/>
    <col min="17" max="17" width="10.21875" style="73" bestFit="1" customWidth="1"/>
    <col min="18" max="18" width="16.44140625" style="73" hidden="1" customWidth="1"/>
    <col min="19" max="19" width="11.44140625" style="73" hidden="1" customWidth="1"/>
    <col min="20" max="20" width="15" style="73" bestFit="1" customWidth="1"/>
    <col min="21" max="21" width="19" style="73" hidden="1" customWidth="1"/>
    <col min="22" max="22" width="14.33203125" style="73" hidden="1" customWidth="1"/>
    <col min="23" max="23" width="19.21875" style="73" bestFit="1" customWidth="1"/>
    <col min="24" max="24" width="12.21875" style="73" bestFit="1" customWidth="1"/>
    <col min="25" max="25" width="11.44140625" style="73" hidden="1" customWidth="1"/>
    <col min="26" max="26" width="15" style="73" hidden="1" customWidth="1"/>
    <col min="27" max="27" width="15.88671875" style="73" bestFit="1" customWidth="1"/>
    <col min="28" max="28" width="7.109375" style="73" bestFit="1" customWidth="1"/>
    <col min="29" max="16384" width="8.88671875" style="73"/>
  </cols>
  <sheetData>
    <row r="1" spans="1:28" ht="15" customHeight="1" thickBot="1" x14ac:dyDescent="0.35">
      <c r="A1" s="93" t="s">
        <v>148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P1" s="92" t="s">
        <v>149</v>
      </c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</row>
    <row r="2" spans="1:28" x14ac:dyDescent="0.3">
      <c r="A2" s="74" t="s">
        <v>0</v>
      </c>
      <c r="B2" s="74" t="s">
        <v>1</v>
      </c>
      <c r="C2" s="74" t="s">
        <v>2</v>
      </c>
      <c r="D2" s="74" t="s">
        <v>106</v>
      </c>
      <c r="E2" s="74" t="s">
        <v>107</v>
      </c>
      <c r="F2" s="74" t="s">
        <v>112</v>
      </c>
      <c r="G2" s="75" t="s">
        <v>133</v>
      </c>
      <c r="H2" s="75" t="s">
        <v>134</v>
      </c>
      <c r="I2" s="74" t="s">
        <v>135</v>
      </c>
      <c r="J2" s="74" t="s">
        <v>108</v>
      </c>
      <c r="K2" s="74" t="s">
        <v>109</v>
      </c>
      <c r="L2" s="74" t="s">
        <v>3</v>
      </c>
      <c r="M2" s="76" t="s">
        <v>4</v>
      </c>
      <c r="P2" s="74" t="s">
        <v>0</v>
      </c>
      <c r="Q2" s="74" t="s">
        <v>1</v>
      </c>
      <c r="R2" s="74" t="s">
        <v>2</v>
      </c>
      <c r="S2" s="74" t="s">
        <v>106</v>
      </c>
      <c r="T2" s="74" t="s">
        <v>107</v>
      </c>
      <c r="U2" s="74" t="s">
        <v>114</v>
      </c>
      <c r="V2" s="75" t="s">
        <v>133</v>
      </c>
      <c r="W2" s="75" t="s">
        <v>134</v>
      </c>
      <c r="X2" s="74" t="s">
        <v>135</v>
      </c>
      <c r="Y2" s="74" t="s">
        <v>108</v>
      </c>
      <c r="Z2" s="74" t="s">
        <v>109</v>
      </c>
      <c r="AA2" s="74" t="s">
        <v>3</v>
      </c>
      <c r="AB2" s="76" t="s">
        <v>4</v>
      </c>
    </row>
    <row r="3" spans="1:28" x14ac:dyDescent="0.3">
      <c r="A3" s="77" t="s">
        <v>93</v>
      </c>
      <c r="B3" s="78">
        <v>5788</v>
      </c>
      <c r="C3" s="77"/>
      <c r="D3" s="77">
        <v>6</v>
      </c>
      <c r="E3" s="77">
        <v>4</v>
      </c>
      <c r="F3" s="77">
        <v>1272</v>
      </c>
      <c r="G3" s="79">
        <f t="shared" ref="G3:G12" si="0">B3/10000</f>
        <v>0.57879999999999998</v>
      </c>
      <c r="H3" s="79">
        <f t="shared" ref="H3:H12" si="1">E3/G3</f>
        <v>6.9108500345542501</v>
      </c>
      <c r="I3" s="80">
        <f t="shared" ref="I3:I12" si="2">E3/F3</f>
        <v>3.1446540880503146E-3</v>
      </c>
      <c r="J3" s="77">
        <v>0</v>
      </c>
      <c r="K3" s="77">
        <v>0</v>
      </c>
      <c r="L3" s="77">
        <v>63.8</v>
      </c>
      <c r="M3" s="80">
        <v>9.6999999999999989E-2</v>
      </c>
      <c r="P3" s="87" t="s">
        <v>73</v>
      </c>
      <c r="Q3" s="79">
        <v>31720</v>
      </c>
      <c r="R3" s="77">
        <v>8</v>
      </c>
      <c r="S3" s="77">
        <v>65</v>
      </c>
      <c r="T3" s="77">
        <v>28</v>
      </c>
      <c r="U3" s="77">
        <v>1803</v>
      </c>
      <c r="V3" s="79">
        <f t="shared" ref="V3:V12" si="3">Q3/10000</f>
        <v>3.1720000000000002</v>
      </c>
      <c r="W3" s="79">
        <f t="shared" ref="W3:W12" si="4">T3/V3</f>
        <v>8.827238335435057</v>
      </c>
      <c r="X3" s="80">
        <f t="shared" ref="X3:X12" si="5">T3/U3</f>
        <v>1.552967276760954E-2</v>
      </c>
      <c r="Y3" s="77">
        <v>18</v>
      </c>
      <c r="Z3" s="77">
        <v>14</v>
      </c>
      <c r="AA3" s="77">
        <v>55.8</v>
      </c>
      <c r="AB3" s="80">
        <v>0.12400000000000001</v>
      </c>
    </row>
    <row r="4" spans="1:28" x14ac:dyDescent="0.3">
      <c r="A4" s="77" t="s">
        <v>38</v>
      </c>
      <c r="B4" s="82">
        <v>9420</v>
      </c>
      <c r="D4" s="73">
        <v>6</v>
      </c>
      <c r="E4" s="73">
        <v>6</v>
      </c>
      <c r="F4" s="73">
        <v>1272</v>
      </c>
      <c r="G4" s="83">
        <f t="shared" si="0"/>
        <v>0.94199999999999995</v>
      </c>
      <c r="H4" s="83">
        <f t="shared" si="1"/>
        <v>6.369426751592357</v>
      </c>
      <c r="I4" s="84">
        <f t="shared" si="2"/>
        <v>4.7169811320754715E-3</v>
      </c>
      <c r="J4" s="73">
        <v>2</v>
      </c>
      <c r="K4" s="73">
        <v>2</v>
      </c>
      <c r="L4" s="77">
        <v>27</v>
      </c>
      <c r="M4" s="84">
        <v>7.6999999999999999E-2</v>
      </c>
      <c r="P4" s="73" t="s">
        <v>35</v>
      </c>
      <c r="Q4" s="83">
        <v>13671</v>
      </c>
      <c r="R4" s="73">
        <v>2</v>
      </c>
      <c r="S4" s="73">
        <v>12</v>
      </c>
      <c r="T4" s="73">
        <v>11</v>
      </c>
      <c r="U4" s="73">
        <v>1803</v>
      </c>
      <c r="V4" s="83">
        <f t="shared" si="3"/>
        <v>1.3671</v>
      </c>
      <c r="W4" s="83">
        <f t="shared" si="4"/>
        <v>8.0462292443859269</v>
      </c>
      <c r="X4" s="84">
        <f t="shared" si="5"/>
        <v>6.1009428729894618E-3</v>
      </c>
      <c r="Y4" s="73">
        <v>3</v>
      </c>
      <c r="Z4" s="73">
        <v>3</v>
      </c>
      <c r="AA4" s="73">
        <v>46.7</v>
      </c>
      <c r="AB4" s="84">
        <v>0.115</v>
      </c>
    </row>
    <row r="5" spans="1:28" x14ac:dyDescent="0.3">
      <c r="A5" s="87" t="s">
        <v>32</v>
      </c>
      <c r="B5" s="78">
        <v>46480</v>
      </c>
      <c r="C5" s="77"/>
      <c r="D5" s="77">
        <v>41</v>
      </c>
      <c r="E5" s="77">
        <v>27</v>
      </c>
      <c r="F5" s="77">
        <v>1272</v>
      </c>
      <c r="G5" s="79">
        <f t="shared" si="0"/>
        <v>4.6479999999999997</v>
      </c>
      <c r="H5" s="79">
        <f t="shared" si="1"/>
        <v>5.8089500860585206</v>
      </c>
      <c r="I5" s="80">
        <f t="shared" si="2"/>
        <v>2.1226415094339621E-2</v>
      </c>
      <c r="J5" s="77">
        <v>4</v>
      </c>
      <c r="K5" s="77">
        <v>4</v>
      </c>
      <c r="L5" s="77">
        <v>57.5</v>
      </c>
      <c r="M5" s="80">
        <v>0.10400000000000001</v>
      </c>
      <c r="P5" s="87" t="s">
        <v>51</v>
      </c>
      <c r="Q5" s="79">
        <v>29327</v>
      </c>
      <c r="R5" s="77">
        <v>5</v>
      </c>
      <c r="S5" s="77">
        <v>46</v>
      </c>
      <c r="T5" s="77">
        <v>23</v>
      </c>
      <c r="U5" s="77">
        <v>1803</v>
      </c>
      <c r="V5" s="79">
        <f t="shared" si="3"/>
        <v>2.9327000000000001</v>
      </c>
      <c r="W5" s="79">
        <f t="shared" si="4"/>
        <v>7.842602380059331</v>
      </c>
      <c r="X5" s="80">
        <f t="shared" si="5"/>
        <v>1.2756516916250694E-2</v>
      </c>
      <c r="Y5" s="77">
        <v>27</v>
      </c>
      <c r="Z5" s="77">
        <v>15</v>
      </c>
      <c r="AA5" s="77">
        <v>24.7</v>
      </c>
      <c r="AB5" s="80">
        <v>0.153</v>
      </c>
    </row>
    <row r="6" spans="1:28" x14ac:dyDescent="0.3">
      <c r="A6" s="77" t="s">
        <v>67</v>
      </c>
      <c r="B6" s="82">
        <v>4440</v>
      </c>
      <c r="D6" s="73">
        <v>2</v>
      </c>
      <c r="E6" s="73">
        <v>2</v>
      </c>
      <c r="F6" s="73">
        <v>1272</v>
      </c>
      <c r="G6" s="83">
        <f t="shared" si="0"/>
        <v>0.44400000000000001</v>
      </c>
      <c r="H6" s="83">
        <f t="shared" si="1"/>
        <v>4.5045045045045047</v>
      </c>
      <c r="I6" s="84">
        <f t="shared" si="2"/>
        <v>1.5723270440251573E-3</v>
      </c>
      <c r="J6" s="73">
        <v>1</v>
      </c>
      <c r="K6" s="73">
        <v>1</v>
      </c>
      <c r="L6" s="77">
        <v>41.7</v>
      </c>
      <c r="M6" s="84">
        <v>0.10300000000000001</v>
      </c>
      <c r="P6" s="87" t="s">
        <v>32</v>
      </c>
      <c r="Q6" s="83">
        <v>46562</v>
      </c>
      <c r="R6" s="73">
        <v>8</v>
      </c>
      <c r="S6" s="73">
        <v>47</v>
      </c>
      <c r="T6" s="73">
        <v>35</v>
      </c>
      <c r="U6" s="73">
        <v>1803</v>
      </c>
      <c r="V6" s="83">
        <f t="shared" si="3"/>
        <v>4.6562000000000001</v>
      </c>
      <c r="W6" s="83">
        <f t="shared" si="4"/>
        <v>7.5168592414415185</v>
      </c>
      <c r="X6" s="84">
        <f t="shared" si="5"/>
        <v>1.9412090959511925E-2</v>
      </c>
      <c r="Y6" s="73">
        <v>15</v>
      </c>
      <c r="Z6" s="73">
        <v>12</v>
      </c>
      <c r="AA6" s="73">
        <v>41.7</v>
      </c>
      <c r="AB6" s="84">
        <v>0.10800000000000001</v>
      </c>
    </row>
    <row r="7" spans="1:28" x14ac:dyDescent="0.3">
      <c r="A7" s="77" t="s">
        <v>94</v>
      </c>
      <c r="B7" s="78">
        <v>25746</v>
      </c>
      <c r="C7" s="77"/>
      <c r="D7" s="77">
        <v>14</v>
      </c>
      <c r="E7" s="77">
        <v>11</v>
      </c>
      <c r="F7" s="77">
        <v>1272</v>
      </c>
      <c r="G7" s="79">
        <f t="shared" si="0"/>
        <v>2.5746000000000002</v>
      </c>
      <c r="H7" s="79">
        <f t="shared" si="1"/>
        <v>4.2725083508117763</v>
      </c>
      <c r="I7" s="80">
        <f t="shared" si="2"/>
        <v>8.6477987421383646E-3</v>
      </c>
      <c r="J7" s="77">
        <v>13</v>
      </c>
      <c r="K7" s="77">
        <v>11</v>
      </c>
      <c r="L7" s="77">
        <v>54.8</v>
      </c>
      <c r="M7" s="80">
        <v>0.14000000000000001</v>
      </c>
      <c r="P7" s="81" t="s">
        <v>85</v>
      </c>
      <c r="Q7" s="79">
        <v>3333</v>
      </c>
      <c r="R7" s="77">
        <v>2</v>
      </c>
      <c r="S7" s="77">
        <v>10</v>
      </c>
      <c r="T7" s="77">
        <v>2</v>
      </c>
      <c r="U7" s="77">
        <v>1803</v>
      </c>
      <c r="V7" s="79">
        <f t="shared" si="3"/>
        <v>0.33329999999999999</v>
      </c>
      <c r="W7" s="79">
        <f t="shared" si="4"/>
        <v>6.0006000600060005</v>
      </c>
      <c r="X7" s="80">
        <f t="shared" si="5"/>
        <v>1.1092623405435386E-3</v>
      </c>
      <c r="Y7" s="77">
        <v>0</v>
      </c>
      <c r="Z7" s="77">
        <v>0</v>
      </c>
      <c r="AA7" s="77">
        <v>38.5</v>
      </c>
      <c r="AB7" s="80">
        <v>0.109</v>
      </c>
    </row>
    <row r="8" spans="1:28" x14ac:dyDescent="0.3">
      <c r="A8" s="73" t="s">
        <v>64</v>
      </c>
      <c r="B8" s="82">
        <v>45770</v>
      </c>
      <c r="D8" s="73">
        <v>25</v>
      </c>
      <c r="E8" s="73">
        <v>19</v>
      </c>
      <c r="F8" s="73">
        <v>1272</v>
      </c>
      <c r="G8" s="83">
        <f t="shared" si="0"/>
        <v>4.577</v>
      </c>
      <c r="H8" s="83">
        <f t="shared" si="1"/>
        <v>4.1511907362901468</v>
      </c>
      <c r="I8" s="84">
        <f t="shared" si="2"/>
        <v>1.4937106918238994E-2</v>
      </c>
      <c r="J8" s="73">
        <v>6</v>
      </c>
      <c r="K8" s="73">
        <v>6</v>
      </c>
      <c r="L8" s="73">
        <v>67</v>
      </c>
      <c r="M8" s="84">
        <v>0.20500000000000002</v>
      </c>
      <c r="P8" s="73" t="s">
        <v>63</v>
      </c>
      <c r="Q8" s="83">
        <v>29192</v>
      </c>
      <c r="R8" s="73">
        <v>2</v>
      </c>
      <c r="S8" s="73">
        <v>26</v>
      </c>
      <c r="T8" s="73">
        <v>17</v>
      </c>
      <c r="U8" s="73">
        <v>1803</v>
      </c>
      <c r="V8" s="83">
        <f t="shared" si="3"/>
        <v>2.9192</v>
      </c>
      <c r="W8" s="83">
        <f t="shared" si="4"/>
        <v>5.8235132913126888</v>
      </c>
      <c r="X8" s="84">
        <f t="shared" si="5"/>
        <v>9.4287298946200779E-3</v>
      </c>
      <c r="Y8" s="73">
        <v>11</v>
      </c>
      <c r="Z8" s="73">
        <v>10</v>
      </c>
      <c r="AA8" s="73">
        <v>53.9</v>
      </c>
      <c r="AB8" s="84">
        <v>0.13600000000000001</v>
      </c>
    </row>
    <row r="9" spans="1:28" x14ac:dyDescent="0.3">
      <c r="A9" s="77" t="s">
        <v>47</v>
      </c>
      <c r="B9" s="78">
        <v>35576</v>
      </c>
      <c r="C9" s="77"/>
      <c r="D9" s="77">
        <v>22</v>
      </c>
      <c r="E9" s="77">
        <v>14</v>
      </c>
      <c r="F9" s="77">
        <v>1272</v>
      </c>
      <c r="G9" s="79">
        <f t="shared" si="0"/>
        <v>3.5575999999999999</v>
      </c>
      <c r="H9" s="79">
        <f t="shared" si="1"/>
        <v>3.935237238587812</v>
      </c>
      <c r="I9" s="80">
        <f t="shared" si="2"/>
        <v>1.10062893081761E-2</v>
      </c>
      <c r="J9" s="77">
        <v>20</v>
      </c>
      <c r="K9" s="77">
        <v>12</v>
      </c>
      <c r="L9" s="77">
        <v>99.1</v>
      </c>
      <c r="M9" s="80">
        <v>0.13699999999999998</v>
      </c>
      <c r="P9" s="77" t="s">
        <v>70</v>
      </c>
      <c r="Q9" s="79">
        <v>5572</v>
      </c>
      <c r="R9" s="77">
        <v>0</v>
      </c>
      <c r="S9" s="77">
        <v>4</v>
      </c>
      <c r="T9" s="77">
        <v>3</v>
      </c>
      <c r="U9" s="77">
        <v>1803</v>
      </c>
      <c r="V9" s="79">
        <f t="shared" si="3"/>
        <v>0.55720000000000003</v>
      </c>
      <c r="W9" s="79">
        <f t="shared" si="4"/>
        <v>5.3840631730078963</v>
      </c>
      <c r="X9" s="80">
        <f t="shared" si="5"/>
        <v>1.6638935108153079E-3</v>
      </c>
      <c r="Y9" s="77">
        <v>4</v>
      </c>
      <c r="Z9" s="77">
        <v>3</v>
      </c>
      <c r="AA9" s="77">
        <v>30.6</v>
      </c>
      <c r="AB9" s="80">
        <v>0.22700000000000001</v>
      </c>
    </row>
    <row r="10" spans="1:28" x14ac:dyDescent="0.3">
      <c r="A10" s="87" t="s">
        <v>51</v>
      </c>
      <c r="B10" s="82">
        <v>28570</v>
      </c>
      <c r="D10" s="73">
        <v>15</v>
      </c>
      <c r="E10" s="73">
        <v>11</v>
      </c>
      <c r="F10" s="73">
        <v>1272</v>
      </c>
      <c r="G10" s="83">
        <f t="shared" si="0"/>
        <v>2.8570000000000002</v>
      </c>
      <c r="H10" s="83">
        <f t="shared" si="1"/>
        <v>3.8501925096254812</v>
      </c>
      <c r="I10" s="84">
        <f t="shared" si="2"/>
        <v>8.6477987421383646E-3</v>
      </c>
      <c r="J10" s="73">
        <v>1</v>
      </c>
      <c r="K10" s="73">
        <v>1</v>
      </c>
      <c r="L10" s="77">
        <v>42.2</v>
      </c>
      <c r="M10" s="84">
        <v>0.17</v>
      </c>
      <c r="P10" s="77" t="s">
        <v>38</v>
      </c>
      <c r="Q10" s="83">
        <v>9351</v>
      </c>
      <c r="R10" s="73">
        <v>2</v>
      </c>
      <c r="S10" s="73">
        <v>6</v>
      </c>
      <c r="T10" s="73">
        <v>5</v>
      </c>
      <c r="U10" s="73">
        <v>1803</v>
      </c>
      <c r="V10" s="83">
        <f t="shared" si="3"/>
        <v>0.93510000000000004</v>
      </c>
      <c r="W10" s="83">
        <f t="shared" si="4"/>
        <v>5.3470217089081382</v>
      </c>
      <c r="X10" s="84">
        <f t="shared" si="5"/>
        <v>2.7731558513588465E-3</v>
      </c>
      <c r="Y10" s="73">
        <v>3</v>
      </c>
      <c r="Z10" s="73">
        <v>3</v>
      </c>
      <c r="AA10" s="73">
        <v>21.1</v>
      </c>
      <c r="AB10" s="84">
        <v>7.8E-2</v>
      </c>
    </row>
    <row r="11" spans="1:28" x14ac:dyDescent="0.3">
      <c r="A11" s="87" t="s">
        <v>73</v>
      </c>
      <c r="B11" s="78">
        <v>31545</v>
      </c>
      <c r="C11" s="77"/>
      <c r="D11" s="77">
        <v>19</v>
      </c>
      <c r="E11" s="77">
        <v>12</v>
      </c>
      <c r="F11" s="77">
        <v>1272</v>
      </c>
      <c r="G11" s="79">
        <f t="shared" si="0"/>
        <v>3.1545000000000001</v>
      </c>
      <c r="H11" s="79">
        <f t="shared" si="1"/>
        <v>3.8040893961008084</v>
      </c>
      <c r="I11" s="80">
        <f t="shared" si="2"/>
        <v>9.433962264150943E-3</v>
      </c>
      <c r="J11" s="77">
        <v>12</v>
      </c>
      <c r="K11" s="77">
        <v>8</v>
      </c>
      <c r="L11" s="77">
        <v>78.8</v>
      </c>
      <c r="M11" s="80">
        <v>0.13</v>
      </c>
      <c r="P11" s="77" t="s">
        <v>23</v>
      </c>
      <c r="Q11" s="79">
        <v>18761</v>
      </c>
      <c r="R11" s="77">
        <v>0</v>
      </c>
      <c r="S11" s="77">
        <v>28</v>
      </c>
      <c r="T11" s="77">
        <v>10</v>
      </c>
      <c r="U11" s="77">
        <v>1803</v>
      </c>
      <c r="V11" s="79">
        <f t="shared" si="3"/>
        <v>1.8761000000000001</v>
      </c>
      <c r="W11" s="79">
        <f t="shared" si="4"/>
        <v>5.3302062789829963</v>
      </c>
      <c r="X11" s="80">
        <f t="shared" si="5"/>
        <v>5.546311702717693E-3</v>
      </c>
      <c r="Y11" s="77">
        <v>15</v>
      </c>
      <c r="Z11" s="77">
        <v>5</v>
      </c>
      <c r="AA11" s="77">
        <v>21.7</v>
      </c>
      <c r="AB11" s="80">
        <v>8.900000000000001E-2</v>
      </c>
    </row>
    <row r="12" spans="1:28" x14ac:dyDescent="0.3">
      <c r="A12" s="73" t="s">
        <v>58</v>
      </c>
      <c r="B12" s="82">
        <v>25862</v>
      </c>
      <c r="D12" s="73">
        <v>21</v>
      </c>
      <c r="E12" s="73">
        <v>9</v>
      </c>
      <c r="F12" s="73">
        <v>1272</v>
      </c>
      <c r="G12" s="83">
        <f t="shared" si="0"/>
        <v>2.5861999999999998</v>
      </c>
      <c r="H12" s="83">
        <f t="shared" si="1"/>
        <v>3.4800092800247469</v>
      </c>
      <c r="I12" s="84">
        <f t="shared" si="2"/>
        <v>7.0754716981132077E-3</v>
      </c>
      <c r="J12" s="73">
        <v>11</v>
      </c>
      <c r="K12" s="73">
        <v>4</v>
      </c>
      <c r="L12" s="73">
        <v>89.5</v>
      </c>
      <c r="M12" s="84">
        <v>0.128</v>
      </c>
      <c r="P12" s="77" t="s">
        <v>68</v>
      </c>
      <c r="Q12" s="83">
        <v>3802</v>
      </c>
      <c r="R12" s="73">
        <v>2</v>
      </c>
      <c r="S12" s="73">
        <v>3</v>
      </c>
      <c r="T12" s="73">
        <v>2</v>
      </c>
      <c r="U12" s="73">
        <v>1803</v>
      </c>
      <c r="V12" s="83">
        <f t="shared" si="3"/>
        <v>0.38019999999999998</v>
      </c>
      <c r="W12" s="83">
        <f t="shared" si="4"/>
        <v>5.2603892688058922</v>
      </c>
      <c r="X12" s="84">
        <f t="shared" si="5"/>
        <v>1.1092623405435386E-3</v>
      </c>
      <c r="Y12" s="73">
        <v>1</v>
      </c>
      <c r="Z12" s="73">
        <v>1</v>
      </c>
      <c r="AA12" s="73">
        <v>63.5</v>
      </c>
      <c r="AB12" s="84">
        <v>7.400000000000001E-2</v>
      </c>
    </row>
    <row r="15" spans="1:28" ht="15" customHeight="1" thickBot="1" x14ac:dyDescent="0.35">
      <c r="A15" s="92" t="s">
        <v>147</v>
      </c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P15" s="92" t="s">
        <v>150</v>
      </c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</row>
    <row r="16" spans="1:28" x14ac:dyDescent="0.3">
      <c r="A16" s="74" t="s">
        <v>0</v>
      </c>
      <c r="B16" s="74" t="s">
        <v>1</v>
      </c>
      <c r="C16" s="74" t="s">
        <v>2</v>
      </c>
      <c r="D16" s="74" t="s">
        <v>106</v>
      </c>
      <c r="E16" s="74" t="s">
        <v>107</v>
      </c>
      <c r="F16" s="74" t="s">
        <v>112</v>
      </c>
      <c r="G16" s="75" t="s">
        <v>133</v>
      </c>
      <c r="H16" s="75" t="s">
        <v>134</v>
      </c>
      <c r="I16" s="74" t="s">
        <v>135</v>
      </c>
      <c r="J16" s="74" t="s">
        <v>108</v>
      </c>
      <c r="K16" s="74" t="s">
        <v>109</v>
      </c>
      <c r="L16" s="74" t="s">
        <v>3</v>
      </c>
      <c r="M16" s="76" t="s">
        <v>4</v>
      </c>
      <c r="P16" s="74" t="s">
        <v>0</v>
      </c>
      <c r="Q16" s="74" t="s">
        <v>1</v>
      </c>
      <c r="R16" s="74" t="s">
        <v>2</v>
      </c>
      <c r="S16" s="74" t="s">
        <v>106</v>
      </c>
      <c r="T16" s="74" t="s">
        <v>110</v>
      </c>
      <c r="U16" s="74" t="s">
        <v>114</v>
      </c>
      <c r="V16" s="75" t="s">
        <v>133</v>
      </c>
      <c r="W16" s="75" t="s">
        <v>134</v>
      </c>
      <c r="X16" s="74" t="s">
        <v>135</v>
      </c>
      <c r="Y16" s="74" t="s">
        <v>108</v>
      </c>
      <c r="Z16" s="74" t="s">
        <v>111</v>
      </c>
      <c r="AA16" s="74" t="s">
        <v>3</v>
      </c>
      <c r="AB16" s="76" t="s">
        <v>4</v>
      </c>
    </row>
    <row r="17" spans="1:28" x14ac:dyDescent="0.3">
      <c r="A17" s="77" t="s">
        <v>46</v>
      </c>
      <c r="B17" s="85">
        <v>5219</v>
      </c>
      <c r="C17" s="77"/>
      <c r="D17" s="77">
        <v>9</v>
      </c>
      <c r="E17" s="77">
        <v>4</v>
      </c>
      <c r="F17" s="77">
        <v>1506</v>
      </c>
      <c r="G17" s="79">
        <f t="shared" ref="G17:G26" si="6">B17/10000</f>
        <v>0.52190000000000003</v>
      </c>
      <c r="H17" s="79">
        <f t="shared" ref="H17:H26" si="7">E17/G17</f>
        <v>7.6643035064188538</v>
      </c>
      <c r="I17" s="80">
        <f t="shared" ref="I17:I26" si="8">E17/F17</f>
        <v>2.6560424966799467E-3</v>
      </c>
      <c r="J17" s="77">
        <v>2</v>
      </c>
      <c r="K17" s="77">
        <v>2</v>
      </c>
      <c r="L17" s="77">
        <v>1.6</v>
      </c>
      <c r="M17" s="80">
        <v>0.114</v>
      </c>
      <c r="P17" s="77" t="s">
        <v>58</v>
      </c>
      <c r="Q17" s="79">
        <v>26080</v>
      </c>
      <c r="R17" s="77">
        <v>2</v>
      </c>
      <c r="S17" s="77">
        <v>41</v>
      </c>
      <c r="T17" s="77">
        <v>23</v>
      </c>
      <c r="U17" s="77">
        <f>SUBTOTAL(109,Table13[20.01 Individuals ])</f>
        <v>1909</v>
      </c>
      <c r="V17" s="79">
        <f t="shared" ref="V17:V26" si="9">Q17/10000</f>
        <v>2.6080000000000001</v>
      </c>
      <c r="W17" s="79">
        <f t="shared" ref="W17:W26" si="10">T17/V17</f>
        <v>8.8190184049079754</v>
      </c>
      <c r="X17" s="80">
        <f t="shared" ref="X17:X26" si="11">T17/U17</f>
        <v>1.2048192771084338E-2</v>
      </c>
      <c r="Y17" s="77">
        <v>29</v>
      </c>
      <c r="Z17" s="77">
        <v>14</v>
      </c>
      <c r="AA17" s="77" t="s">
        <v>137</v>
      </c>
      <c r="AB17" s="77" t="s">
        <v>137</v>
      </c>
    </row>
    <row r="18" spans="1:28" x14ac:dyDescent="0.3">
      <c r="A18" s="73" t="s">
        <v>70</v>
      </c>
      <c r="B18" s="86">
        <v>5456</v>
      </c>
      <c r="D18" s="73">
        <v>5</v>
      </c>
      <c r="E18" s="73">
        <v>4</v>
      </c>
      <c r="F18" s="73">
        <v>1506</v>
      </c>
      <c r="G18" s="83">
        <f t="shared" si="6"/>
        <v>0.54559999999999997</v>
      </c>
      <c r="H18" s="83">
        <f t="shared" si="7"/>
        <v>7.3313782991202352</v>
      </c>
      <c r="I18" s="84">
        <f t="shared" si="8"/>
        <v>2.6560424966799467E-3</v>
      </c>
      <c r="J18" s="73">
        <v>6</v>
      </c>
      <c r="K18" s="73">
        <v>3</v>
      </c>
      <c r="L18" s="73">
        <v>47.9</v>
      </c>
      <c r="M18" s="84">
        <v>0.249</v>
      </c>
      <c r="P18" s="77" t="s">
        <v>38</v>
      </c>
      <c r="Q18" s="83">
        <v>9384</v>
      </c>
      <c r="R18" s="73">
        <v>0</v>
      </c>
      <c r="S18" s="73">
        <v>10</v>
      </c>
      <c r="T18" s="73">
        <v>8</v>
      </c>
      <c r="U18" s="73">
        <f>SUBTOTAL(109,Table13[20.01 Individuals ])</f>
        <v>1909</v>
      </c>
      <c r="V18" s="83">
        <f t="shared" si="9"/>
        <v>0.93840000000000001</v>
      </c>
      <c r="W18" s="83">
        <f t="shared" si="10"/>
        <v>8.5251491901108274</v>
      </c>
      <c r="X18" s="84">
        <f t="shared" si="11"/>
        <v>4.1906757464641176E-3</v>
      </c>
      <c r="Y18" s="73">
        <v>9</v>
      </c>
      <c r="Z18" s="73">
        <v>7</v>
      </c>
      <c r="AA18" s="77" t="s">
        <v>137</v>
      </c>
      <c r="AB18" s="77" t="s">
        <v>137</v>
      </c>
    </row>
    <row r="19" spans="1:28" x14ac:dyDescent="0.3">
      <c r="A19" s="87" t="s">
        <v>73</v>
      </c>
      <c r="B19" s="85">
        <v>31529</v>
      </c>
      <c r="C19" s="77"/>
      <c r="D19" s="77">
        <v>47</v>
      </c>
      <c r="E19" s="77">
        <v>22</v>
      </c>
      <c r="F19" s="77">
        <v>1506</v>
      </c>
      <c r="G19" s="79">
        <f t="shared" si="6"/>
        <v>3.1528999999999998</v>
      </c>
      <c r="H19" s="79">
        <f t="shared" si="7"/>
        <v>6.977703067017667</v>
      </c>
      <c r="I19" s="80">
        <f t="shared" si="8"/>
        <v>1.4608233731739707E-2</v>
      </c>
      <c r="J19" s="77">
        <v>22</v>
      </c>
      <c r="K19" s="77">
        <v>14</v>
      </c>
      <c r="L19" s="77">
        <v>71</v>
      </c>
      <c r="M19" s="80">
        <v>0.13100000000000001</v>
      </c>
      <c r="P19" s="87" t="s">
        <v>32</v>
      </c>
      <c r="Q19" s="79">
        <v>46540</v>
      </c>
      <c r="R19" s="77">
        <v>5</v>
      </c>
      <c r="S19" s="77">
        <v>61</v>
      </c>
      <c r="T19" s="77">
        <v>38</v>
      </c>
      <c r="U19" s="77">
        <f>SUBTOTAL(109,Table13[20.01 Individuals ])</f>
        <v>1909</v>
      </c>
      <c r="V19" s="79">
        <f t="shared" si="9"/>
        <v>4.6539999999999999</v>
      </c>
      <c r="W19" s="79">
        <f t="shared" si="10"/>
        <v>8.1650193382036953</v>
      </c>
      <c r="X19" s="80">
        <f t="shared" si="11"/>
        <v>1.9905709795704558E-2</v>
      </c>
      <c r="Y19" s="77">
        <v>17</v>
      </c>
      <c r="Z19" s="77">
        <v>12</v>
      </c>
      <c r="AA19" s="77" t="s">
        <v>137</v>
      </c>
      <c r="AB19" s="77" t="s">
        <v>137</v>
      </c>
    </row>
    <row r="20" spans="1:28" x14ac:dyDescent="0.3">
      <c r="A20" s="73" t="s">
        <v>50</v>
      </c>
      <c r="B20" s="86">
        <v>10634</v>
      </c>
      <c r="D20" s="73">
        <v>11</v>
      </c>
      <c r="E20" s="73">
        <v>7</v>
      </c>
      <c r="F20" s="73">
        <v>1506</v>
      </c>
      <c r="G20" s="83">
        <f t="shared" si="6"/>
        <v>1.0633999999999999</v>
      </c>
      <c r="H20" s="83">
        <f t="shared" si="7"/>
        <v>6.5826593943953364</v>
      </c>
      <c r="I20" s="84">
        <f t="shared" si="8"/>
        <v>4.6480743691899072E-3</v>
      </c>
      <c r="J20" s="73">
        <v>9</v>
      </c>
      <c r="K20" s="73">
        <v>6</v>
      </c>
      <c r="L20" s="73">
        <v>32.1</v>
      </c>
      <c r="M20" s="84">
        <v>0.13</v>
      </c>
      <c r="P20" s="77" t="s">
        <v>66</v>
      </c>
      <c r="Q20" s="83">
        <v>21350</v>
      </c>
      <c r="R20" s="73">
        <v>2</v>
      </c>
      <c r="S20" s="73">
        <v>31</v>
      </c>
      <c r="T20" s="73">
        <v>17</v>
      </c>
      <c r="U20" s="73">
        <f>SUBTOTAL(109,Table13[20.01 Individuals ])</f>
        <v>1909</v>
      </c>
      <c r="V20" s="83">
        <f t="shared" si="9"/>
        <v>2.1349999999999998</v>
      </c>
      <c r="W20" s="83">
        <f t="shared" si="10"/>
        <v>7.9625292740046847</v>
      </c>
      <c r="X20" s="84">
        <f t="shared" si="11"/>
        <v>8.9051859612362498E-3</v>
      </c>
      <c r="Y20" s="73">
        <v>13</v>
      </c>
      <c r="Z20" s="73">
        <v>6</v>
      </c>
      <c r="AA20" s="77" t="s">
        <v>137</v>
      </c>
      <c r="AB20" s="77" t="s">
        <v>137</v>
      </c>
    </row>
    <row r="21" spans="1:28" x14ac:dyDescent="0.3">
      <c r="A21" s="77" t="s">
        <v>45</v>
      </c>
      <c r="B21" s="85">
        <v>15715</v>
      </c>
      <c r="C21" s="77"/>
      <c r="D21" s="77">
        <v>18</v>
      </c>
      <c r="E21" s="77">
        <v>10</v>
      </c>
      <c r="F21" s="77">
        <v>1506</v>
      </c>
      <c r="G21" s="79">
        <f t="shared" si="6"/>
        <v>1.5714999999999999</v>
      </c>
      <c r="H21" s="79">
        <f t="shared" si="7"/>
        <v>6.363347120585428</v>
      </c>
      <c r="I21" s="80">
        <f t="shared" si="8"/>
        <v>6.6401062416998674E-3</v>
      </c>
      <c r="J21" s="77">
        <v>6</v>
      </c>
      <c r="K21" s="77">
        <v>3</v>
      </c>
      <c r="L21" s="77">
        <v>98.7</v>
      </c>
      <c r="M21" s="80">
        <v>0.12400000000000001</v>
      </c>
      <c r="P21" s="77" t="s">
        <v>46</v>
      </c>
      <c r="Q21" s="79">
        <v>5390</v>
      </c>
      <c r="R21" s="77">
        <v>2</v>
      </c>
      <c r="S21" s="77">
        <v>5</v>
      </c>
      <c r="T21" s="77">
        <v>4</v>
      </c>
      <c r="U21" s="77">
        <f>SUBTOTAL(109,Table13[20.01 Individuals ])</f>
        <v>1909</v>
      </c>
      <c r="V21" s="79">
        <f t="shared" si="9"/>
        <v>0.53900000000000003</v>
      </c>
      <c r="W21" s="79">
        <f t="shared" si="10"/>
        <v>7.4211502782931351</v>
      </c>
      <c r="X21" s="80">
        <f t="shared" si="11"/>
        <v>2.0953378732320588E-3</v>
      </c>
      <c r="Y21" s="77">
        <v>4</v>
      </c>
      <c r="Z21" s="77">
        <v>4</v>
      </c>
      <c r="AA21" s="77" t="s">
        <v>137</v>
      </c>
      <c r="AB21" s="77" t="s">
        <v>137</v>
      </c>
    </row>
    <row r="22" spans="1:28" x14ac:dyDescent="0.3">
      <c r="A22" s="73" t="s">
        <v>49</v>
      </c>
      <c r="B22" s="86">
        <v>12889</v>
      </c>
      <c r="D22" s="73">
        <v>12</v>
      </c>
      <c r="E22" s="73">
        <v>8</v>
      </c>
      <c r="F22" s="73">
        <v>1506</v>
      </c>
      <c r="G22" s="83">
        <f t="shared" si="6"/>
        <v>1.2888999999999999</v>
      </c>
      <c r="H22" s="83">
        <f t="shared" si="7"/>
        <v>6.2068430444565132</v>
      </c>
      <c r="I22" s="84">
        <f t="shared" si="8"/>
        <v>5.3120849933598934E-3</v>
      </c>
      <c r="J22" s="73">
        <v>4</v>
      </c>
      <c r="K22" s="73">
        <v>3</v>
      </c>
      <c r="L22" s="73">
        <v>68.599999999999994</v>
      </c>
      <c r="M22" s="84">
        <v>0.152</v>
      </c>
      <c r="P22" s="73" t="s">
        <v>63</v>
      </c>
      <c r="Q22" s="83">
        <v>29490</v>
      </c>
      <c r="R22" s="73">
        <v>2</v>
      </c>
      <c r="S22" s="73">
        <v>28</v>
      </c>
      <c r="T22" s="73">
        <v>21</v>
      </c>
      <c r="U22" s="73">
        <f>SUBTOTAL(109,Table13[20.01 Individuals ])</f>
        <v>1909</v>
      </c>
      <c r="V22" s="83">
        <f t="shared" si="9"/>
        <v>2.9489999999999998</v>
      </c>
      <c r="W22" s="83">
        <f t="shared" si="10"/>
        <v>7.1210579857578846</v>
      </c>
      <c r="X22" s="84">
        <f t="shared" si="11"/>
        <v>1.1000523834468309E-2</v>
      </c>
      <c r="Y22" s="73">
        <v>13</v>
      </c>
      <c r="Z22" s="73">
        <v>11</v>
      </c>
      <c r="AA22" s="77" t="s">
        <v>137</v>
      </c>
      <c r="AB22" s="77" t="s">
        <v>137</v>
      </c>
    </row>
    <row r="23" spans="1:28" x14ac:dyDescent="0.3">
      <c r="A23" s="87" t="s">
        <v>32</v>
      </c>
      <c r="B23" s="85">
        <v>46611</v>
      </c>
      <c r="C23" s="77"/>
      <c r="D23" s="77">
        <v>35</v>
      </c>
      <c r="E23" s="77">
        <v>27</v>
      </c>
      <c r="F23" s="77">
        <v>1506</v>
      </c>
      <c r="G23" s="79">
        <f t="shared" si="6"/>
        <v>4.6611000000000002</v>
      </c>
      <c r="H23" s="79">
        <f t="shared" si="7"/>
        <v>5.79262405869859</v>
      </c>
      <c r="I23" s="80">
        <f t="shared" si="8"/>
        <v>1.7928286852589643E-2</v>
      </c>
      <c r="J23" s="77">
        <v>6</v>
      </c>
      <c r="K23" s="77">
        <v>4</v>
      </c>
      <c r="L23" s="77">
        <v>51.1</v>
      </c>
      <c r="M23" s="80">
        <v>0.11199999999999999</v>
      </c>
      <c r="P23" s="87" t="s">
        <v>73</v>
      </c>
      <c r="Q23" s="79">
        <v>31627</v>
      </c>
      <c r="R23" s="77">
        <v>8</v>
      </c>
      <c r="S23" s="77">
        <v>71</v>
      </c>
      <c r="T23" s="77">
        <v>20</v>
      </c>
      <c r="U23" s="77">
        <f>SUBTOTAL(109,Table13[20.01 Individuals ])</f>
        <v>1909</v>
      </c>
      <c r="V23" s="79">
        <f t="shared" si="9"/>
        <v>3.1627000000000001</v>
      </c>
      <c r="W23" s="79">
        <f t="shared" si="10"/>
        <v>6.3237107534701362</v>
      </c>
      <c r="X23" s="80">
        <f t="shared" si="11"/>
        <v>1.0476689366160294E-2</v>
      </c>
      <c r="Y23" s="77">
        <v>29</v>
      </c>
      <c r="Z23" s="77">
        <v>13</v>
      </c>
      <c r="AA23" s="77" t="s">
        <v>137</v>
      </c>
      <c r="AB23" s="77" t="s">
        <v>137</v>
      </c>
    </row>
    <row r="24" spans="1:28" x14ac:dyDescent="0.3">
      <c r="A24" s="77" t="s">
        <v>68</v>
      </c>
      <c r="B24" s="86">
        <v>3925</v>
      </c>
      <c r="D24" s="73">
        <v>3</v>
      </c>
      <c r="E24" s="73">
        <v>2</v>
      </c>
      <c r="F24" s="73">
        <v>1506</v>
      </c>
      <c r="G24" s="83">
        <f t="shared" si="6"/>
        <v>0.39250000000000002</v>
      </c>
      <c r="H24" s="83">
        <f t="shared" si="7"/>
        <v>5.0955414012738851</v>
      </c>
      <c r="I24" s="84">
        <f t="shared" si="8"/>
        <v>1.3280212483399733E-3</v>
      </c>
      <c r="J24" s="73">
        <v>1</v>
      </c>
      <c r="K24" s="73">
        <v>1</v>
      </c>
      <c r="L24" s="77">
        <v>71.7</v>
      </c>
      <c r="M24" s="84">
        <v>9.3000000000000013E-2</v>
      </c>
      <c r="P24" s="87" t="s">
        <v>51</v>
      </c>
      <c r="Q24" s="83">
        <v>29470</v>
      </c>
      <c r="R24" s="73">
        <v>6</v>
      </c>
      <c r="S24" s="73">
        <v>35</v>
      </c>
      <c r="T24" s="73">
        <v>18</v>
      </c>
      <c r="U24" s="73">
        <f>SUBTOTAL(109,Table13[20.01 Individuals ])</f>
        <v>1909</v>
      </c>
      <c r="V24" s="83">
        <f t="shared" si="9"/>
        <v>2.9470000000000001</v>
      </c>
      <c r="W24" s="83">
        <f t="shared" si="10"/>
        <v>6.1079063454360369</v>
      </c>
      <c r="X24" s="84">
        <f t="shared" si="11"/>
        <v>9.4290204295442645E-3</v>
      </c>
      <c r="Y24" s="73">
        <v>21</v>
      </c>
      <c r="Z24" s="73">
        <v>11</v>
      </c>
      <c r="AA24" s="77" t="s">
        <v>137</v>
      </c>
      <c r="AB24" s="77" t="s">
        <v>137</v>
      </c>
    </row>
    <row r="25" spans="1:28" x14ac:dyDescent="0.3">
      <c r="A25" s="77" t="s">
        <v>80</v>
      </c>
      <c r="B25" s="85">
        <v>13879</v>
      </c>
      <c r="C25" s="77"/>
      <c r="D25" s="77">
        <v>18</v>
      </c>
      <c r="E25" s="77">
        <v>6</v>
      </c>
      <c r="F25" s="77">
        <v>1506</v>
      </c>
      <c r="G25" s="79">
        <f t="shared" si="6"/>
        <v>1.3878999999999999</v>
      </c>
      <c r="H25" s="79">
        <f t="shared" si="7"/>
        <v>4.3230780315584703</v>
      </c>
      <c r="I25" s="80">
        <f t="shared" si="8"/>
        <v>3.9840637450199202E-3</v>
      </c>
      <c r="J25" s="77">
        <v>2</v>
      </c>
      <c r="K25" s="77">
        <v>2</v>
      </c>
      <c r="L25" s="77">
        <v>155.30000000000001</v>
      </c>
      <c r="M25" s="80">
        <v>0.16399999999999998</v>
      </c>
      <c r="P25" s="77" t="s">
        <v>76</v>
      </c>
      <c r="Q25" s="79">
        <v>63963</v>
      </c>
      <c r="R25" s="77">
        <v>7</v>
      </c>
      <c r="S25" s="77">
        <v>63</v>
      </c>
      <c r="T25" s="77">
        <v>38</v>
      </c>
      <c r="U25" s="77">
        <f>SUBTOTAL(109,Table13[20.01 Individuals ])</f>
        <v>1909</v>
      </c>
      <c r="V25" s="79">
        <f t="shared" si="9"/>
        <v>6.3963000000000001</v>
      </c>
      <c r="W25" s="79">
        <f t="shared" si="10"/>
        <v>5.9409346028172534</v>
      </c>
      <c r="X25" s="80">
        <f t="shared" si="11"/>
        <v>1.9905709795704558E-2</v>
      </c>
      <c r="Y25" s="77">
        <v>59</v>
      </c>
      <c r="Z25" s="77">
        <v>35</v>
      </c>
      <c r="AA25" s="77" t="s">
        <v>137</v>
      </c>
      <c r="AB25" s="77" t="s">
        <v>137</v>
      </c>
    </row>
    <row r="26" spans="1:28" x14ac:dyDescent="0.3">
      <c r="A26" s="87" t="s">
        <v>51</v>
      </c>
      <c r="B26" s="86">
        <v>28718</v>
      </c>
      <c r="D26" s="73">
        <v>19</v>
      </c>
      <c r="E26" s="73">
        <v>12</v>
      </c>
      <c r="F26" s="73">
        <v>1506</v>
      </c>
      <c r="G26" s="83">
        <f t="shared" si="6"/>
        <v>2.8717999999999999</v>
      </c>
      <c r="H26" s="83">
        <f t="shared" si="7"/>
        <v>4.1785639668500592</v>
      </c>
      <c r="I26" s="84">
        <f t="shared" si="8"/>
        <v>7.9681274900398405E-3</v>
      </c>
      <c r="J26" s="73">
        <v>17</v>
      </c>
      <c r="K26" s="73">
        <v>10</v>
      </c>
      <c r="L26" s="77">
        <v>35.9</v>
      </c>
      <c r="M26" s="84">
        <v>0.16600000000000001</v>
      </c>
      <c r="P26" s="73" t="s">
        <v>95</v>
      </c>
      <c r="Q26" s="83">
        <v>19822</v>
      </c>
      <c r="R26" s="73">
        <v>2</v>
      </c>
      <c r="S26" s="73">
        <v>18</v>
      </c>
      <c r="T26" s="73">
        <v>11</v>
      </c>
      <c r="U26" s="73">
        <f>SUBTOTAL(109,Table13[20.01 Individuals ])</f>
        <v>1909</v>
      </c>
      <c r="V26" s="83">
        <f t="shared" si="9"/>
        <v>1.9822</v>
      </c>
      <c r="W26" s="83">
        <f t="shared" si="10"/>
        <v>5.5493895671476139</v>
      </c>
      <c r="X26" s="84">
        <f t="shared" si="11"/>
        <v>5.7621791513881616E-3</v>
      </c>
      <c r="Y26" s="73">
        <v>23</v>
      </c>
      <c r="Z26" s="73">
        <v>11</v>
      </c>
      <c r="AA26" s="77" t="s">
        <v>137</v>
      </c>
      <c r="AB26" s="77" t="s">
        <v>137</v>
      </c>
    </row>
    <row r="29" spans="1:28" ht="15" customHeight="1" thickBot="1" x14ac:dyDescent="0.35">
      <c r="A29" s="92" t="s">
        <v>146</v>
      </c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</row>
    <row r="30" spans="1:28" x14ac:dyDescent="0.3">
      <c r="A30" s="74" t="s">
        <v>0</v>
      </c>
      <c r="B30" s="74" t="s">
        <v>1</v>
      </c>
      <c r="C30" s="74" t="s">
        <v>2</v>
      </c>
      <c r="D30" s="74" t="s">
        <v>106</v>
      </c>
      <c r="E30" s="74" t="s">
        <v>107</v>
      </c>
      <c r="F30" s="74" t="s">
        <v>112</v>
      </c>
      <c r="G30" s="75" t="s">
        <v>133</v>
      </c>
      <c r="H30" s="75" t="s">
        <v>134</v>
      </c>
      <c r="I30" s="74" t="s">
        <v>135</v>
      </c>
      <c r="J30" s="74" t="s">
        <v>105</v>
      </c>
      <c r="K30" s="74" t="s">
        <v>109</v>
      </c>
      <c r="L30" s="74" t="s">
        <v>3</v>
      </c>
      <c r="M30" s="75" t="s">
        <v>4</v>
      </c>
    </row>
    <row r="31" spans="1:28" x14ac:dyDescent="0.3">
      <c r="A31" s="81" t="s">
        <v>85</v>
      </c>
      <c r="B31" s="79">
        <v>3354</v>
      </c>
      <c r="C31" s="77"/>
      <c r="D31" s="77">
        <v>11</v>
      </c>
      <c r="E31" s="77">
        <v>3</v>
      </c>
      <c r="F31" s="77">
        <f>SUBTOTAL(109,Table11[20.01 Individuals])</f>
        <v>1602</v>
      </c>
      <c r="G31" s="79">
        <f t="shared" ref="G31:G40" si="12">B31/10000</f>
        <v>0.33539999999999998</v>
      </c>
      <c r="H31" s="79">
        <f t="shared" ref="H31:H40" si="13">E31/G31</f>
        <v>8.9445438282647594</v>
      </c>
      <c r="I31" s="80">
        <f t="shared" ref="I31:I40" si="14">E31/F31</f>
        <v>1.8726591760299626E-3</v>
      </c>
      <c r="J31" s="77">
        <v>3</v>
      </c>
      <c r="K31" s="77">
        <v>1</v>
      </c>
      <c r="L31" s="81">
        <v>56.6</v>
      </c>
      <c r="M31" s="80">
        <v>9.1999999999999998E-2</v>
      </c>
    </row>
    <row r="32" spans="1:28" x14ac:dyDescent="0.3">
      <c r="A32" s="77" t="s">
        <v>68</v>
      </c>
      <c r="B32" s="83">
        <v>3883</v>
      </c>
      <c r="D32" s="73">
        <v>5</v>
      </c>
      <c r="E32" s="73">
        <v>3</v>
      </c>
      <c r="F32" s="73">
        <f>SUBTOTAL(109,Table11[20.01 Individuals])</f>
        <v>1602</v>
      </c>
      <c r="G32" s="83">
        <f t="shared" si="12"/>
        <v>0.38829999999999998</v>
      </c>
      <c r="H32" s="83">
        <f t="shared" si="13"/>
        <v>7.7259850630955453</v>
      </c>
      <c r="I32" s="84">
        <f t="shared" si="14"/>
        <v>1.8726591760299626E-3</v>
      </c>
      <c r="J32" s="73">
        <v>0</v>
      </c>
      <c r="K32" s="73">
        <v>0</v>
      </c>
      <c r="L32" s="77">
        <v>68.2</v>
      </c>
      <c r="M32" s="84">
        <v>8.1000000000000003E-2</v>
      </c>
    </row>
    <row r="33" spans="1:28" x14ac:dyDescent="0.3">
      <c r="A33" s="87" t="s">
        <v>32</v>
      </c>
      <c r="B33" s="79">
        <v>46717</v>
      </c>
      <c r="C33" s="77"/>
      <c r="D33" s="77">
        <v>47</v>
      </c>
      <c r="E33" s="77">
        <v>36</v>
      </c>
      <c r="F33" s="77">
        <f>SUBTOTAL(109,Table11[20.01 Individuals])</f>
        <v>1602</v>
      </c>
      <c r="G33" s="79">
        <f t="shared" si="12"/>
        <v>4.6717000000000004</v>
      </c>
      <c r="H33" s="79">
        <f t="shared" si="13"/>
        <v>7.7059742706081291</v>
      </c>
      <c r="I33" s="80">
        <f t="shared" si="14"/>
        <v>2.247191011235955E-2</v>
      </c>
      <c r="J33" s="77">
        <v>7</v>
      </c>
      <c r="K33" s="77">
        <v>5</v>
      </c>
      <c r="L33" s="77">
        <v>46.9</v>
      </c>
      <c r="M33" s="80">
        <v>0.109</v>
      </c>
    </row>
    <row r="34" spans="1:28" x14ac:dyDescent="0.3">
      <c r="A34" s="77" t="s">
        <v>38</v>
      </c>
      <c r="B34" s="83">
        <v>9317</v>
      </c>
      <c r="D34" s="73">
        <v>7</v>
      </c>
      <c r="E34" s="73">
        <v>6</v>
      </c>
      <c r="F34" s="73">
        <f>SUBTOTAL(109,Table11[20.01 Individuals])</f>
        <v>1602</v>
      </c>
      <c r="G34" s="83">
        <f t="shared" si="12"/>
        <v>0.93169999999999997</v>
      </c>
      <c r="H34" s="83">
        <f t="shared" si="13"/>
        <v>6.439841150584952</v>
      </c>
      <c r="I34" s="84">
        <f t="shared" si="14"/>
        <v>3.7453183520599251E-3</v>
      </c>
      <c r="J34" s="73">
        <v>5</v>
      </c>
      <c r="K34" s="73">
        <v>5</v>
      </c>
      <c r="L34" s="77">
        <v>24</v>
      </c>
      <c r="M34" s="84">
        <v>7.4999999999999997E-2</v>
      </c>
    </row>
    <row r="35" spans="1:28" x14ac:dyDescent="0.3">
      <c r="A35" s="77" t="s">
        <v>23</v>
      </c>
      <c r="B35" s="79">
        <v>18834</v>
      </c>
      <c r="C35" s="77"/>
      <c r="D35" s="77">
        <v>37</v>
      </c>
      <c r="E35" s="77">
        <v>12</v>
      </c>
      <c r="F35" s="77">
        <f>SUBTOTAL(109,Table11[20.01 Individuals])</f>
        <v>1602</v>
      </c>
      <c r="G35" s="79">
        <f t="shared" si="12"/>
        <v>1.8834</v>
      </c>
      <c r="H35" s="79">
        <f t="shared" si="13"/>
        <v>6.3714558776680477</v>
      </c>
      <c r="I35" s="80">
        <f t="shared" si="14"/>
        <v>7.4906367041198503E-3</v>
      </c>
      <c r="J35" s="77">
        <v>21</v>
      </c>
      <c r="K35" s="77">
        <v>11</v>
      </c>
      <c r="L35" s="77">
        <v>23.4</v>
      </c>
      <c r="M35" s="80">
        <v>0.10300000000000001</v>
      </c>
    </row>
    <row r="36" spans="1:28" x14ac:dyDescent="0.3">
      <c r="A36" s="77" t="s">
        <v>72</v>
      </c>
      <c r="B36" s="83">
        <v>14244</v>
      </c>
      <c r="D36" s="73">
        <v>19</v>
      </c>
      <c r="E36" s="73">
        <v>9</v>
      </c>
      <c r="F36" s="73">
        <f>SUBTOTAL(109,Table11[20.01 Individuals])</f>
        <v>1602</v>
      </c>
      <c r="G36" s="83">
        <f t="shared" si="12"/>
        <v>1.4244000000000001</v>
      </c>
      <c r="H36" s="83">
        <f t="shared" si="13"/>
        <v>6.3184498736310024</v>
      </c>
      <c r="I36" s="84">
        <f t="shared" si="14"/>
        <v>5.6179775280898875E-3</v>
      </c>
      <c r="J36" s="73">
        <v>17</v>
      </c>
      <c r="K36" s="73">
        <v>7</v>
      </c>
      <c r="L36" s="77">
        <v>74.8</v>
      </c>
      <c r="M36" s="84">
        <v>8.6999999999999994E-2</v>
      </c>
    </row>
    <row r="37" spans="1:28" x14ac:dyDescent="0.3">
      <c r="A37" s="87" t="s">
        <v>51</v>
      </c>
      <c r="B37" s="79">
        <v>28895</v>
      </c>
      <c r="C37" s="77"/>
      <c r="D37" s="77">
        <v>28</v>
      </c>
      <c r="E37" s="77">
        <v>18</v>
      </c>
      <c r="F37" s="77">
        <f>SUBTOTAL(109,Table11[20.01 Individuals])</f>
        <v>1602</v>
      </c>
      <c r="G37" s="79">
        <f t="shared" si="12"/>
        <v>2.8895</v>
      </c>
      <c r="H37" s="79">
        <f t="shared" si="13"/>
        <v>6.2294514621906902</v>
      </c>
      <c r="I37" s="80">
        <f t="shared" si="14"/>
        <v>1.1235955056179775E-2</v>
      </c>
      <c r="J37" s="77">
        <v>19</v>
      </c>
      <c r="K37" s="77">
        <v>11</v>
      </c>
      <c r="L37" s="77">
        <v>31.2</v>
      </c>
      <c r="M37" s="80">
        <v>0.159</v>
      </c>
    </row>
    <row r="38" spans="1:28" x14ac:dyDescent="0.3">
      <c r="A38" s="88" t="s">
        <v>73</v>
      </c>
      <c r="B38" s="83">
        <v>31647</v>
      </c>
      <c r="D38" s="73">
        <v>40</v>
      </c>
      <c r="E38" s="73">
        <v>17</v>
      </c>
      <c r="F38" s="73">
        <f>SUBTOTAL(109,Table11[20.01 Individuals])</f>
        <v>1602</v>
      </c>
      <c r="G38" s="83">
        <f t="shared" si="12"/>
        <v>3.1646999999999998</v>
      </c>
      <c r="H38" s="83">
        <f t="shared" si="13"/>
        <v>5.3717571965747153</v>
      </c>
      <c r="I38" s="84">
        <f t="shared" si="14"/>
        <v>1.0611735330836454E-2</v>
      </c>
      <c r="J38" s="73">
        <v>20</v>
      </c>
      <c r="K38" s="73">
        <v>11</v>
      </c>
      <c r="L38" s="73">
        <v>64.099999999999994</v>
      </c>
      <c r="M38" s="84">
        <v>0.13</v>
      </c>
    </row>
    <row r="39" spans="1:28" x14ac:dyDescent="0.3">
      <c r="A39" s="77" t="s">
        <v>102</v>
      </c>
      <c r="B39" s="79">
        <v>9484</v>
      </c>
      <c r="C39" s="77"/>
      <c r="D39" s="77">
        <v>5</v>
      </c>
      <c r="E39" s="77">
        <v>5</v>
      </c>
      <c r="F39" s="77">
        <f>SUBTOTAL(109,Table11[20.01 Individuals])</f>
        <v>1602</v>
      </c>
      <c r="G39" s="79">
        <f t="shared" si="12"/>
        <v>0.94840000000000002</v>
      </c>
      <c r="H39" s="79">
        <f t="shared" si="13"/>
        <v>5.2720371151412904</v>
      </c>
      <c r="I39" s="80">
        <f t="shared" si="14"/>
        <v>3.1210986267166041E-3</v>
      </c>
      <c r="J39" s="77">
        <v>2</v>
      </c>
      <c r="K39" s="77">
        <v>2</v>
      </c>
      <c r="L39" s="77">
        <v>59.6</v>
      </c>
      <c r="M39" s="80">
        <v>0.107</v>
      </c>
    </row>
    <row r="40" spans="1:28" x14ac:dyDescent="0.3">
      <c r="A40" s="73" t="s">
        <v>94</v>
      </c>
      <c r="B40" s="83">
        <v>25684</v>
      </c>
      <c r="D40" s="73">
        <v>22</v>
      </c>
      <c r="E40" s="73">
        <v>12</v>
      </c>
      <c r="F40" s="73">
        <f>SUBTOTAL(109,Table11[20.01 Individuals])</f>
        <v>1602</v>
      </c>
      <c r="G40" s="83">
        <f t="shared" si="12"/>
        <v>2.5684</v>
      </c>
      <c r="H40" s="83">
        <f t="shared" si="13"/>
        <v>4.6721694440118364</v>
      </c>
      <c r="I40" s="84">
        <f t="shared" si="14"/>
        <v>7.4906367041198503E-3</v>
      </c>
      <c r="J40" s="73">
        <v>8</v>
      </c>
      <c r="K40" s="73">
        <v>6</v>
      </c>
      <c r="L40" s="73">
        <v>49.5</v>
      </c>
      <c r="M40" s="84">
        <v>0.13900000000000001</v>
      </c>
    </row>
    <row r="42" spans="1:28" ht="15" thickBot="1" x14ac:dyDescent="0.35">
      <c r="A42" s="94" t="s">
        <v>151</v>
      </c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P42" s="94" t="s">
        <v>154</v>
      </c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</row>
    <row r="43" spans="1:28" ht="14.4" x14ac:dyDescent="0.3">
      <c r="A43" s="55" t="s">
        <v>0</v>
      </c>
      <c r="B43" s="55" t="s">
        <v>1</v>
      </c>
      <c r="C43" s="55" t="s">
        <v>2</v>
      </c>
      <c r="D43" s="55" t="s">
        <v>106</v>
      </c>
      <c r="E43" s="55" t="s">
        <v>107</v>
      </c>
      <c r="F43" s="55" t="s">
        <v>112</v>
      </c>
      <c r="G43" s="63" t="s">
        <v>133</v>
      </c>
      <c r="H43" s="75" t="s">
        <v>134</v>
      </c>
      <c r="I43" s="74" t="s">
        <v>135</v>
      </c>
      <c r="J43" s="55" t="s">
        <v>108</v>
      </c>
      <c r="K43" s="55" t="s">
        <v>109</v>
      </c>
      <c r="L43" s="55" t="s">
        <v>3</v>
      </c>
      <c r="M43" s="64" t="s">
        <v>4</v>
      </c>
      <c r="P43" s="55" t="s">
        <v>0</v>
      </c>
      <c r="Q43" s="55" t="s">
        <v>1</v>
      </c>
      <c r="R43" s="55" t="s">
        <v>2</v>
      </c>
      <c r="S43" s="55" t="s">
        <v>106</v>
      </c>
      <c r="T43" s="55" t="s">
        <v>107</v>
      </c>
      <c r="U43" s="55" t="s">
        <v>114</v>
      </c>
      <c r="V43" s="63" t="s">
        <v>133</v>
      </c>
      <c r="W43" s="75" t="s">
        <v>134</v>
      </c>
      <c r="X43" s="74" t="s">
        <v>135</v>
      </c>
      <c r="Y43" s="55" t="s">
        <v>108</v>
      </c>
      <c r="Z43" s="55" t="s">
        <v>109</v>
      </c>
      <c r="AA43" s="55" t="s">
        <v>3</v>
      </c>
      <c r="AB43" s="64" t="s">
        <v>4</v>
      </c>
    </row>
    <row r="44" spans="1:28" ht="14.4" x14ac:dyDescent="0.3">
      <c r="A44" s="72" t="s">
        <v>18</v>
      </c>
      <c r="B44" s="65">
        <v>1210720</v>
      </c>
      <c r="C44" s="61"/>
      <c r="D44" s="61">
        <v>809</v>
      </c>
      <c r="E44" s="61">
        <v>377</v>
      </c>
      <c r="F44" s="61">
        <v>1272</v>
      </c>
      <c r="G44" s="66">
        <f t="shared" ref="G44:G53" si="15">B44/10000</f>
        <v>121.072</v>
      </c>
      <c r="H44" s="66">
        <f t="shared" ref="H44:H53" si="16">E44/G44</f>
        <v>3.1138496101493325</v>
      </c>
      <c r="I44" s="67">
        <f t="shared" ref="I44:I53" si="17">E44/F44</f>
        <v>0.29638364779874216</v>
      </c>
      <c r="J44" s="61">
        <v>143</v>
      </c>
      <c r="K44" s="61">
        <v>88</v>
      </c>
      <c r="L44" s="72">
        <v>47.8</v>
      </c>
      <c r="M44" s="67">
        <v>0.129</v>
      </c>
      <c r="P44" s="72" t="s">
        <v>18</v>
      </c>
      <c r="Q44" s="66">
        <v>1249512</v>
      </c>
      <c r="R44" s="61">
        <v>56</v>
      </c>
      <c r="S44" s="61">
        <v>1050</v>
      </c>
      <c r="T44" s="61">
        <v>509</v>
      </c>
      <c r="U44" s="61">
        <v>1803</v>
      </c>
      <c r="V44" s="66">
        <f t="shared" ref="V44:V53" si="18">Q44/10000</f>
        <v>124.9512</v>
      </c>
      <c r="W44" s="66">
        <f t="shared" ref="W44:W53" si="19">T44/V44</f>
        <v>4.0735903296647011</v>
      </c>
      <c r="X44" s="67">
        <f t="shared" ref="X44:X53" si="20">T44/U44</f>
        <v>0.28230726566833059</v>
      </c>
      <c r="Y44" s="61">
        <v>305</v>
      </c>
      <c r="Z44" s="61">
        <v>191</v>
      </c>
      <c r="AA44" s="61">
        <v>33.5</v>
      </c>
      <c r="AB44" s="67">
        <v>0.115</v>
      </c>
    </row>
    <row r="45" spans="1:28" ht="14.4" x14ac:dyDescent="0.3">
      <c r="A45" s="62" t="s">
        <v>19</v>
      </c>
      <c r="B45" s="48">
        <v>529506</v>
      </c>
      <c r="C45" s="62"/>
      <c r="D45" s="62">
        <v>199</v>
      </c>
      <c r="E45" s="62">
        <v>154</v>
      </c>
      <c r="F45" s="62">
        <v>1272</v>
      </c>
      <c r="G45" s="68">
        <f t="shared" si="15"/>
        <v>52.950600000000001</v>
      </c>
      <c r="H45" s="68">
        <f t="shared" si="16"/>
        <v>2.9083711988154994</v>
      </c>
      <c r="I45" s="69">
        <f t="shared" si="17"/>
        <v>0.12106918238993711</v>
      </c>
      <c r="J45" s="62">
        <v>139</v>
      </c>
      <c r="K45" s="62">
        <v>108</v>
      </c>
      <c r="L45" s="62">
        <v>48.9</v>
      </c>
      <c r="M45" s="69">
        <v>0.16800000000000001</v>
      </c>
      <c r="P45" s="62" t="s">
        <v>19</v>
      </c>
      <c r="Q45" s="68">
        <v>546317</v>
      </c>
      <c r="R45" s="62">
        <v>23</v>
      </c>
      <c r="S45" s="62">
        <v>398</v>
      </c>
      <c r="T45" s="62">
        <v>249</v>
      </c>
      <c r="U45" s="62">
        <v>1803</v>
      </c>
      <c r="V45" s="68">
        <f t="shared" si="18"/>
        <v>54.631700000000002</v>
      </c>
      <c r="W45" s="68">
        <f t="shared" si="19"/>
        <v>4.5577933690513017</v>
      </c>
      <c r="X45" s="69">
        <f t="shared" si="20"/>
        <v>0.13810316139767054</v>
      </c>
      <c r="Y45" s="62">
        <v>297</v>
      </c>
      <c r="Z45" s="62">
        <v>198</v>
      </c>
      <c r="AA45" s="62">
        <v>36</v>
      </c>
      <c r="AB45" s="69">
        <v>0.15</v>
      </c>
    </row>
    <row r="46" spans="1:28" ht="14.4" x14ac:dyDescent="0.3">
      <c r="A46" s="61" t="s">
        <v>40</v>
      </c>
      <c r="B46" s="65">
        <v>342612</v>
      </c>
      <c r="C46" s="61"/>
      <c r="D46" s="61">
        <v>114</v>
      </c>
      <c r="E46" s="61">
        <v>92</v>
      </c>
      <c r="F46" s="61">
        <v>1272</v>
      </c>
      <c r="G46" s="66">
        <f t="shared" si="15"/>
        <v>34.261200000000002</v>
      </c>
      <c r="H46" s="66">
        <f t="shared" si="16"/>
        <v>2.6852532894352792</v>
      </c>
      <c r="I46" s="67">
        <f t="shared" si="17"/>
        <v>7.2327044025157231E-2</v>
      </c>
      <c r="J46" s="61">
        <v>8</v>
      </c>
      <c r="K46" s="61">
        <v>7</v>
      </c>
      <c r="L46" s="61">
        <v>61.6</v>
      </c>
      <c r="M46" s="67">
        <v>7.5999999999999998E-2</v>
      </c>
      <c r="P46" s="61" t="s">
        <v>42</v>
      </c>
      <c r="Q46" s="66">
        <v>422580</v>
      </c>
      <c r="R46" s="61">
        <v>2</v>
      </c>
      <c r="S46" s="61">
        <v>156</v>
      </c>
      <c r="T46" s="61">
        <v>103</v>
      </c>
      <c r="U46" s="61">
        <v>1803</v>
      </c>
      <c r="V46" s="66">
        <f t="shared" si="18"/>
        <v>42.258000000000003</v>
      </c>
      <c r="W46" s="66">
        <f t="shared" si="19"/>
        <v>2.4374083013867196</v>
      </c>
      <c r="X46" s="67">
        <f t="shared" si="20"/>
        <v>5.7127010537992233E-2</v>
      </c>
      <c r="Y46" s="61">
        <v>93</v>
      </c>
      <c r="Z46" s="61">
        <v>70</v>
      </c>
      <c r="AA46" s="61">
        <v>43</v>
      </c>
      <c r="AB46" s="67">
        <v>6.9000000000000006E-2</v>
      </c>
    </row>
    <row r="47" spans="1:28" ht="14.4" x14ac:dyDescent="0.3">
      <c r="A47" s="62" t="s">
        <v>86</v>
      </c>
      <c r="B47" s="48">
        <v>200840</v>
      </c>
      <c r="C47" s="62"/>
      <c r="D47" s="62">
        <v>109</v>
      </c>
      <c r="E47" s="62">
        <v>58</v>
      </c>
      <c r="F47" s="62">
        <v>1272</v>
      </c>
      <c r="G47" s="68">
        <f t="shared" si="15"/>
        <v>20.084</v>
      </c>
      <c r="H47" s="68">
        <f t="shared" si="16"/>
        <v>2.8878709420434179</v>
      </c>
      <c r="I47" s="69">
        <f t="shared" si="17"/>
        <v>4.5597484276729557E-2</v>
      </c>
      <c r="J47" s="62">
        <v>108</v>
      </c>
      <c r="K47" s="62">
        <v>58</v>
      </c>
      <c r="L47" s="62">
        <v>29.6</v>
      </c>
      <c r="M47" s="69">
        <v>0.10800000000000001</v>
      </c>
      <c r="P47" s="62" t="s">
        <v>40</v>
      </c>
      <c r="Q47" s="68">
        <v>352674</v>
      </c>
      <c r="R47" s="62">
        <v>9</v>
      </c>
      <c r="S47" s="62">
        <v>134</v>
      </c>
      <c r="T47" s="62">
        <v>82</v>
      </c>
      <c r="U47" s="62">
        <v>1803</v>
      </c>
      <c r="V47" s="68">
        <f t="shared" si="18"/>
        <v>35.267400000000002</v>
      </c>
      <c r="W47" s="68">
        <f t="shared" si="19"/>
        <v>2.3250934290591307</v>
      </c>
      <c r="X47" s="69">
        <f t="shared" si="20"/>
        <v>4.5479755962285082E-2</v>
      </c>
      <c r="Y47" s="62">
        <v>3</v>
      </c>
      <c r="Z47" s="62">
        <v>3</v>
      </c>
      <c r="AA47" s="62">
        <v>44.9</v>
      </c>
      <c r="AB47" s="69">
        <v>6.6000000000000003E-2</v>
      </c>
    </row>
    <row r="48" spans="1:28" ht="14.4" x14ac:dyDescent="0.3">
      <c r="A48" s="61" t="s">
        <v>42</v>
      </c>
      <c r="B48" s="65">
        <v>411507</v>
      </c>
      <c r="C48" s="61"/>
      <c r="D48" s="61">
        <v>80</v>
      </c>
      <c r="E48" s="61">
        <v>57</v>
      </c>
      <c r="F48" s="61">
        <v>1272</v>
      </c>
      <c r="G48" s="66">
        <f t="shared" si="15"/>
        <v>41.150700000000001</v>
      </c>
      <c r="H48" s="66">
        <f t="shared" si="16"/>
        <v>1.3851526219481078</v>
      </c>
      <c r="I48" s="67">
        <f t="shared" si="17"/>
        <v>4.4811320754716978E-2</v>
      </c>
      <c r="J48" s="61">
        <v>56</v>
      </c>
      <c r="K48" s="61">
        <v>39</v>
      </c>
      <c r="L48" s="61">
        <v>59.3</v>
      </c>
      <c r="M48" s="67">
        <v>7.8E-2</v>
      </c>
      <c r="P48" s="61" t="s">
        <v>86</v>
      </c>
      <c r="Q48" s="90">
        <v>199922</v>
      </c>
      <c r="R48" s="61">
        <v>9</v>
      </c>
      <c r="S48" s="61">
        <v>203</v>
      </c>
      <c r="T48" s="61">
        <v>77</v>
      </c>
      <c r="U48" s="61">
        <v>1803</v>
      </c>
      <c r="V48" s="66">
        <f t="shared" si="18"/>
        <v>19.9922</v>
      </c>
      <c r="W48" s="66">
        <f t="shared" si="19"/>
        <v>3.851502085813467</v>
      </c>
      <c r="X48" s="67">
        <f t="shared" si="20"/>
        <v>4.2706600110926231E-2</v>
      </c>
      <c r="Y48" s="61">
        <v>132</v>
      </c>
      <c r="Z48" s="61">
        <v>77</v>
      </c>
      <c r="AA48" s="61">
        <v>23.4</v>
      </c>
      <c r="AB48" s="67">
        <v>8.5000000000000006E-2</v>
      </c>
    </row>
    <row r="49" spans="1:28" ht="14.4" x14ac:dyDescent="0.3">
      <c r="A49" s="61" t="s">
        <v>59</v>
      </c>
      <c r="B49" s="48">
        <v>153326</v>
      </c>
      <c r="C49" s="62"/>
      <c r="D49" s="62">
        <v>65</v>
      </c>
      <c r="E49" s="62">
        <v>48</v>
      </c>
      <c r="F49" s="62">
        <v>1272</v>
      </c>
      <c r="G49" s="68">
        <f t="shared" si="15"/>
        <v>15.332599999999999</v>
      </c>
      <c r="H49" s="68">
        <f t="shared" si="16"/>
        <v>3.1305845062155147</v>
      </c>
      <c r="I49" s="69">
        <f t="shared" si="17"/>
        <v>3.7735849056603772E-2</v>
      </c>
      <c r="J49" s="62">
        <v>61</v>
      </c>
      <c r="K49" s="62">
        <v>47</v>
      </c>
      <c r="L49" s="61">
        <v>67.400000000000006</v>
      </c>
      <c r="M49" s="69">
        <v>0.13400000000000001</v>
      </c>
      <c r="P49" s="61" t="s">
        <v>25</v>
      </c>
      <c r="Q49" s="68">
        <v>155849</v>
      </c>
      <c r="R49" s="62">
        <v>5</v>
      </c>
      <c r="S49" s="62">
        <v>112</v>
      </c>
      <c r="T49" s="62">
        <v>68</v>
      </c>
      <c r="U49" s="62">
        <v>1803</v>
      </c>
      <c r="V49" s="68">
        <f t="shared" si="18"/>
        <v>15.584899999999999</v>
      </c>
      <c r="W49" s="68">
        <f t="shared" si="19"/>
        <v>4.3631977106044957</v>
      </c>
      <c r="X49" s="69">
        <f t="shared" si="20"/>
        <v>3.7714919578480312E-2</v>
      </c>
      <c r="Y49" s="62">
        <v>103</v>
      </c>
      <c r="Z49" s="62">
        <v>63</v>
      </c>
      <c r="AA49" s="62">
        <v>27.3</v>
      </c>
      <c r="AB49" s="69">
        <v>9.0999999999999998E-2</v>
      </c>
    </row>
    <row r="50" spans="1:28" ht="14.4" x14ac:dyDescent="0.3">
      <c r="A50" s="61" t="s">
        <v>25</v>
      </c>
      <c r="B50" s="65">
        <v>150201</v>
      </c>
      <c r="C50" s="61"/>
      <c r="D50" s="61">
        <v>71</v>
      </c>
      <c r="E50" s="61">
        <v>44</v>
      </c>
      <c r="F50" s="61">
        <v>1272</v>
      </c>
      <c r="G50" s="66">
        <f t="shared" si="15"/>
        <v>15.020099999999999</v>
      </c>
      <c r="H50" s="66">
        <f t="shared" si="16"/>
        <v>2.9294079267115398</v>
      </c>
      <c r="I50" s="67">
        <f t="shared" si="17"/>
        <v>3.4591194968553458E-2</v>
      </c>
      <c r="J50" s="61">
        <v>58</v>
      </c>
      <c r="K50" s="61">
        <v>40</v>
      </c>
      <c r="L50" s="61">
        <v>36.5</v>
      </c>
      <c r="M50" s="67">
        <v>8.6999999999999994E-2</v>
      </c>
      <c r="P50" s="61" t="s">
        <v>59</v>
      </c>
      <c r="Q50" s="66">
        <v>157660</v>
      </c>
      <c r="R50" s="61">
        <v>8</v>
      </c>
      <c r="S50" s="61">
        <v>98</v>
      </c>
      <c r="T50" s="61">
        <v>67</v>
      </c>
      <c r="U50" s="61">
        <v>1803</v>
      </c>
      <c r="V50" s="66">
        <f t="shared" si="18"/>
        <v>15.766</v>
      </c>
      <c r="W50" s="66">
        <f t="shared" si="19"/>
        <v>4.249651148040086</v>
      </c>
      <c r="X50" s="67">
        <f t="shared" si="20"/>
        <v>3.7160288408208543E-2</v>
      </c>
      <c r="Y50" s="61">
        <v>96</v>
      </c>
      <c r="Z50" s="61">
        <v>70</v>
      </c>
      <c r="AA50" s="61">
        <v>48.2</v>
      </c>
      <c r="AB50" s="67">
        <v>0.13100000000000001</v>
      </c>
    </row>
    <row r="51" spans="1:28" ht="14.4" x14ac:dyDescent="0.3">
      <c r="A51" s="62" t="s">
        <v>44</v>
      </c>
      <c r="B51" s="48">
        <v>249109</v>
      </c>
      <c r="C51" s="62"/>
      <c r="D51" s="62">
        <v>39</v>
      </c>
      <c r="E51" s="62">
        <v>34</v>
      </c>
      <c r="F51" s="62">
        <v>1272</v>
      </c>
      <c r="G51" s="68">
        <f t="shared" si="15"/>
        <v>24.910900000000002</v>
      </c>
      <c r="H51" s="68">
        <f t="shared" si="16"/>
        <v>1.364864376638339</v>
      </c>
      <c r="I51" s="69">
        <f t="shared" si="17"/>
        <v>2.6729559748427674E-2</v>
      </c>
      <c r="J51" s="62">
        <v>37</v>
      </c>
      <c r="K51" s="62">
        <v>32</v>
      </c>
      <c r="L51" s="62">
        <v>60.7</v>
      </c>
      <c r="M51" s="69">
        <v>5.7000000000000002E-2</v>
      </c>
      <c r="P51" s="62" t="s">
        <v>44</v>
      </c>
      <c r="Q51" s="68">
        <v>256905</v>
      </c>
      <c r="R51" s="62">
        <v>2</v>
      </c>
      <c r="S51" s="62">
        <v>67</v>
      </c>
      <c r="T51" s="62">
        <v>49</v>
      </c>
      <c r="U51" s="62">
        <v>1803</v>
      </c>
      <c r="V51" s="68">
        <f t="shared" si="18"/>
        <v>25.6905</v>
      </c>
      <c r="W51" s="68">
        <f t="shared" si="19"/>
        <v>1.9073198263949709</v>
      </c>
      <c r="X51" s="69">
        <f t="shared" si="20"/>
        <v>2.7176927343316695E-2</v>
      </c>
      <c r="Y51" s="62">
        <v>62</v>
      </c>
      <c r="Z51" s="62">
        <v>45</v>
      </c>
      <c r="AA51" s="62">
        <v>47.8</v>
      </c>
      <c r="AB51" s="69">
        <v>0.05</v>
      </c>
    </row>
    <row r="52" spans="1:28" ht="14.4" x14ac:dyDescent="0.3">
      <c r="A52" s="61" t="s">
        <v>32</v>
      </c>
      <c r="B52" s="65">
        <v>46480</v>
      </c>
      <c r="C52" s="61"/>
      <c r="D52" s="61">
        <v>41</v>
      </c>
      <c r="E52" s="61">
        <v>27</v>
      </c>
      <c r="F52" s="61">
        <v>1272</v>
      </c>
      <c r="G52" s="66">
        <f t="shared" si="15"/>
        <v>4.6479999999999997</v>
      </c>
      <c r="H52" s="66">
        <f t="shared" si="16"/>
        <v>5.8089500860585206</v>
      </c>
      <c r="I52" s="67">
        <f t="shared" si="17"/>
        <v>2.1226415094339621E-2</v>
      </c>
      <c r="J52" s="61">
        <v>4</v>
      </c>
      <c r="K52" s="61">
        <v>4</v>
      </c>
      <c r="L52" s="61">
        <v>57.5</v>
      </c>
      <c r="M52" s="67">
        <v>0.10400000000000001</v>
      </c>
      <c r="P52" s="61" t="s">
        <v>32</v>
      </c>
      <c r="Q52" s="66">
        <v>46562</v>
      </c>
      <c r="R52" s="61">
        <v>8</v>
      </c>
      <c r="S52" s="61">
        <v>47</v>
      </c>
      <c r="T52" s="61">
        <v>35</v>
      </c>
      <c r="U52" s="61">
        <v>1803</v>
      </c>
      <c r="V52" s="66">
        <f t="shared" si="18"/>
        <v>4.6562000000000001</v>
      </c>
      <c r="W52" s="66">
        <f t="shared" si="19"/>
        <v>7.5168592414415185</v>
      </c>
      <c r="X52" s="67">
        <f t="shared" si="20"/>
        <v>1.9412090959511925E-2</v>
      </c>
      <c r="Y52" s="61">
        <v>15</v>
      </c>
      <c r="Z52" s="61">
        <v>12</v>
      </c>
      <c r="AA52" s="61">
        <v>41.7</v>
      </c>
      <c r="AB52" s="67">
        <v>0.10800000000000001</v>
      </c>
    </row>
    <row r="53" spans="1:28" ht="14.4" x14ac:dyDescent="0.3">
      <c r="A53" s="62" t="s">
        <v>64</v>
      </c>
      <c r="B53" s="48">
        <v>45770</v>
      </c>
      <c r="C53" s="62"/>
      <c r="D53" s="62">
        <v>25</v>
      </c>
      <c r="E53" s="62">
        <v>19</v>
      </c>
      <c r="F53" s="62">
        <v>1272</v>
      </c>
      <c r="G53" s="68">
        <f t="shared" si="15"/>
        <v>4.577</v>
      </c>
      <c r="H53" s="68">
        <f t="shared" si="16"/>
        <v>4.1511907362901468</v>
      </c>
      <c r="I53" s="69">
        <f t="shared" si="17"/>
        <v>1.4937106918238994E-2</v>
      </c>
      <c r="J53" s="62">
        <v>6</v>
      </c>
      <c r="K53" s="62">
        <v>6</v>
      </c>
      <c r="L53" s="62">
        <v>67</v>
      </c>
      <c r="M53" s="69">
        <v>0.20500000000000002</v>
      </c>
      <c r="P53" s="62" t="s">
        <v>73</v>
      </c>
      <c r="Q53" s="68">
        <v>31720</v>
      </c>
      <c r="R53" s="62">
        <v>8</v>
      </c>
      <c r="S53" s="62">
        <v>65</v>
      </c>
      <c r="T53" s="62">
        <v>28</v>
      </c>
      <c r="U53" s="62">
        <v>1803</v>
      </c>
      <c r="V53" s="68">
        <f t="shared" si="18"/>
        <v>3.1720000000000002</v>
      </c>
      <c r="W53" s="68">
        <f t="shared" si="19"/>
        <v>8.827238335435057</v>
      </c>
      <c r="X53" s="69">
        <f t="shared" si="20"/>
        <v>1.552967276760954E-2</v>
      </c>
      <c r="Y53" s="62">
        <v>18</v>
      </c>
      <c r="Z53" s="62">
        <v>14</v>
      </c>
      <c r="AA53" s="62">
        <v>55.8</v>
      </c>
      <c r="AB53" s="69">
        <v>0.12400000000000001</v>
      </c>
    </row>
    <row r="56" spans="1:28" ht="15" thickBot="1" x14ac:dyDescent="0.35">
      <c r="A56" s="94" t="s">
        <v>152</v>
      </c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P56" s="94" t="s">
        <v>155</v>
      </c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4"/>
      <c r="AB56" s="94"/>
    </row>
    <row r="57" spans="1:28" ht="14.4" x14ac:dyDescent="0.3">
      <c r="A57" s="55" t="s">
        <v>0</v>
      </c>
      <c r="B57" s="55" t="s">
        <v>1</v>
      </c>
      <c r="C57" s="55" t="s">
        <v>2</v>
      </c>
      <c r="D57" s="55" t="s">
        <v>106</v>
      </c>
      <c r="E57" s="55" t="s">
        <v>107</v>
      </c>
      <c r="F57" s="55" t="s">
        <v>112</v>
      </c>
      <c r="G57" s="63" t="s">
        <v>133</v>
      </c>
      <c r="H57" s="75" t="s">
        <v>134</v>
      </c>
      <c r="I57" s="74" t="s">
        <v>135</v>
      </c>
      <c r="J57" s="55" t="s">
        <v>108</v>
      </c>
      <c r="K57" s="55" t="s">
        <v>109</v>
      </c>
      <c r="L57" s="55" t="s">
        <v>3</v>
      </c>
      <c r="M57" s="64" t="s">
        <v>4</v>
      </c>
      <c r="P57" s="55" t="s">
        <v>0</v>
      </c>
      <c r="Q57" s="55" t="s">
        <v>1</v>
      </c>
      <c r="R57" s="55" t="s">
        <v>2</v>
      </c>
      <c r="S57" s="55" t="s">
        <v>106</v>
      </c>
      <c r="T57" s="55" t="s">
        <v>110</v>
      </c>
      <c r="U57" s="55" t="s">
        <v>114</v>
      </c>
      <c r="V57" s="63" t="s">
        <v>133</v>
      </c>
      <c r="W57" s="75" t="s">
        <v>134</v>
      </c>
      <c r="X57" s="74" t="s">
        <v>135</v>
      </c>
      <c r="Y57" s="55" t="s">
        <v>108</v>
      </c>
      <c r="Z57" s="55" t="s">
        <v>111</v>
      </c>
      <c r="AA57" s="55" t="s">
        <v>3</v>
      </c>
      <c r="AB57" s="64" t="s">
        <v>4</v>
      </c>
    </row>
    <row r="58" spans="1:28" ht="14.4" x14ac:dyDescent="0.3">
      <c r="A58" s="61" t="s">
        <v>18</v>
      </c>
      <c r="B58" s="70">
        <v>1221703</v>
      </c>
      <c r="C58" s="61"/>
      <c r="D58" s="61">
        <v>880</v>
      </c>
      <c r="E58" s="61">
        <v>439</v>
      </c>
      <c r="F58" s="61">
        <v>1506</v>
      </c>
      <c r="G58" s="66">
        <f t="shared" ref="G58:G67" si="21">B58/10000</f>
        <v>122.1703</v>
      </c>
      <c r="H58" s="66">
        <f t="shared" ref="H58:H67" si="22">E58/G58</f>
        <v>3.5933446999802734</v>
      </c>
      <c r="I58" s="67">
        <f t="shared" ref="I58:I67" si="23">E58/F58</f>
        <v>0.29150066401062419</v>
      </c>
      <c r="J58" s="61">
        <v>268</v>
      </c>
      <c r="K58" s="61">
        <v>168</v>
      </c>
      <c r="L58" s="61">
        <v>43.2</v>
      </c>
      <c r="M58" s="67">
        <v>0.125</v>
      </c>
      <c r="P58" s="61" t="s">
        <v>18</v>
      </c>
      <c r="Q58" s="66">
        <v>1261104</v>
      </c>
      <c r="R58" s="61">
        <v>66</v>
      </c>
      <c r="S58" s="61">
        <v>1150</v>
      </c>
      <c r="T58" s="61">
        <v>524</v>
      </c>
      <c r="U58" s="61">
        <f>SUBTOTAL(109,Table13[20.01 Individuals ])</f>
        <v>1909</v>
      </c>
      <c r="V58" s="66">
        <f t="shared" ref="V58:V67" si="24">Q58/10000</f>
        <v>126.1104</v>
      </c>
      <c r="W58" s="66">
        <f t="shared" ref="W58:W67" si="25">T58/V58</f>
        <v>4.1550895088747639</v>
      </c>
      <c r="X58" s="67">
        <f t="shared" ref="X58:X67" si="26">T58/U58</f>
        <v>0.27448926139339969</v>
      </c>
      <c r="Y58" s="61">
        <v>285</v>
      </c>
      <c r="Z58" s="61">
        <v>184</v>
      </c>
      <c r="AA58" s="61"/>
      <c r="AB58" s="61"/>
    </row>
    <row r="59" spans="1:28" ht="14.4" x14ac:dyDescent="0.3">
      <c r="A59" s="62" t="s">
        <v>19</v>
      </c>
      <c r="B59" s="71">
        <v>533677</v>
      </c>
      <c r="C59" s="62"/>
      <c r="D59" s="62">
        <v>259</v>
      </c>
      <c r="E59" s="62">
        <v>189</v>
      </c>
      <c r="F59" s="62">
        <v>1506</v>
      </c>
      <c r="G59" s="68">
        <f t="shared" si="21"/>
        <v>53.367699999999999</v>
      </c>
      <c r="H59" s="68">
        <f t="shared" si="22"/>
        <v>3.5414679665790358</v>
      </c>
      <c r="I59" s="69">
        <f t="shared" si="23"/>
        <v>0.12549800796812749</v>
      </c>
      <c r="J59" s="62">
        <v>173</v>
      </c>
      <c r="K59" s="62">
        <v>136</v>
      </c>
      <c r="L59" s="62">
        <v>46</v>
      </c>
      <c r="M59" s="69">
        <v>0.16500000000000001</v>
      </c>
      <c r="P59" s="62" t="s">
        <v>19</v>
      </c>
      <c r="Q59" s="68">
        <v>552232</v>
      </c>
      <c r="R59" s="62">
        <v>46</v>
      </c>
      <c r="S59" s="62">
        <v>463</v>
      </c>
      <c r="T59" s="62">
        <v>286</v>
      </c>
      <c r="U59" s="62">
        <f>SUBTOTAL(109,Table13[20.01 Individuals ])</f>
        <v>1909</v>
      </c>
      <c r="V59" s="68">
        <f t="shared" si="24"/>
        <v>55.223199999999999</v>
      </c>
      <c r="W59" s="68">
        <f t="shared" si="25"/>
        <v>5.1789827463819558</v>
      </c>
      <c r="X59" s="69">
        <f t="shared" si="26"/>
        <v>0.1498166579360922</v>
      </c>
      <c r="Y59" s="62">
        <v>372</v>
      </c>
      <c r="Z59" s="62">
        <v>241</v>
      </c>
      <c r="AA59" s="62"/>
      <c r="AB59" s="62"/>
    </row>
    <row r="60" spans="1:28" ht="14.4" x14ac:dyDescent="0.3">
      <c r="A60" s="61" t="s">
        <v>40</v>
      </c>
      <c r="B60" s="70">
        <v>344838</v>
      </c>
      <c r="C60" s="61"/>
      <c r="D60" s="61">
        <v>146</v>
      </c>
      <c r="E60" s="61">
        <v>106</v>
      </c>
      <c r="F60" s="61">
        <v>1506</v>
      </c>
      <c r="G60" s="66">
        <f t="shared" si="21"/>
        <v>34.483800000000002</v>
      </c>
      <c r="H60" s="66">
        <f t="shared" si="22"/>
        <v>3.0739071680035259</v>
      </c>
      <c r="I60" s="67">
        <f t="shared" si="23"/>
        <v>7.0385126162018599E-2</v>
      </c>
      <c r="J60" s="61">
        <v>28</v>
      </c>
      <c r="K60" s="61">
        <v>13</v>
      </c>
      <c r="L60" s="61">
        <v>57.3</v>
      </c>
      <c r="M60" s="67">
        <v>7.6999999999999999E-2</v>
      </c>
      <c r="P60" s="61" t="s">
        <v>42</v>
      </c>
      <c r="Q60" s="66">
        <v>428558</v>
      </c>
      <c r="R60" s="61">
        <v>2</v>
      </c>
      <c r="S60" s="61">
        <v>149</v>
      </c>
      <c r="T60" s="61">
        <v>96</v>
      </c>
      <c r="U60" s="61">
        <f>SUBTOTAL(109,Table13[20.01 Individuals ])</f>
        <v>1909</v>
      </c>
      <c r="V60" s="66">
        <f t="shared" si="24"/>
        <v>42.855800000000002</v>
      </c>
      <c r="W60" s="66">
        <f t="shared" si="25"/>
        <v>2.2400701888659178</v>
      </c>
      <c r="X60" s="67">
        <f t="shared" si="26"/>
        <v>5.0288108957569411E-2</v>
      </c>
      <c r="Y60" s="61">
        <v>79</v>
      </c>
      <c r="Z60" s="61">
        <v>55</v>
      </c>
      <c r="AA60" s="61"/>
      <c r="AB60" s="61"/>
    </row>
    <row r="61" spans="1:28" ht="14.4" x14ac:dyDescent="0.3">
      <c r="A61" s="62" t="s">
        <v>86</v>
      </c>
      <c r="B61" s="48">
        <v>200381</v>
      </c>
      <c r="C61" s="62"/>
      <c r="D61" s="62">
        <v>165</v>
      </c>
      <c r="E61" s="62">
        <v>72</v>
      </c>
      <c r="F61" s="62">
        <v>1506</v>
      </c>
      <c r="G61" s="68">
        <f t="shared" si="21"/>
        <v>20.0381</v>
      </c>
      <c r="H61" s="68">
        <f t="shared" si="22"/>
        <v>3.5931550396494676</v>
      </c>
      <c r="I61" s="69">
        <f t="shared" si="23"/>
        <v>4.7808764940239043E-2</v>
      </c>
      <c r="J61" s="62">
        <v>173</v>
      </c>
      <c r="K61" s="62">
        <v>72</v>
      </c>
      <c r="L61" s="62">
        <v>30.6</v>
      </c>
      <c r="M61" s="69">
        <v>0.107</v>
      </c>
      <c r="P61" s="62" t="s">
        <v>40</v>
      </c>
      <c r="Q61" s="68">
        <v>357851</v>
      </c>
      <c r="R61" s="62">
        <v>6</v>
      </c>
      <c r="S61" s="62">
        <v>139</v>
      </c>
      <c r="T61" s="62">
        <v>89</v>
      </c>
      <c r="U61" s="62">
        <f>SUBTOTAL(109,Table13[20.01 Individuals ])</f>
        <v>1909</v>
      </c>
      <c r="V61" s="68">
        <f t="shared" si="24"/>
        <v>35.7851</v>
      </c>
      <c r="W61" s="68">
        <f t="shared" si="25"/>
        <v>2.4870686403000133</v>
      </c>
      <c r="X61" s="69">
        <f t="shared" si="26"/>
        <v>4.6621267679413304E-2</v>
      </c>
      <c r="Y61" s="62">
        <v>35</v>
      </c>
      <c r="Z61" s="62">
        <v>27</v>
      </c>
      <c r="AA61" s="62"/>
      <c r="AB61" s="62"/>
    </row>
    <row r="62" spans="1:28" ht="14.4" x14ac:dyDescent="0.3">
      <c r="A62" s="61" t="s">
        <v>42</v>
      </c>
      <c r="B62" s="70">
        <v>414490</v>
      </c>
      <c r="C62" s="61"/>
      <c r="D62" s="61">
        <v>92</v>
      </c>
      <c r="E62" s="61">
        <v>69</v>
      </c>
      <c r="F62" s="61">
        <v>1506</v>
      </c>
      <c r="G62" s="66">
        <f t="shared" si="21"/>
        <v>41.448999999999998</v>
      </c>
      <c r="H62" s="66">
        <f t="shared" si="22"/>
        <v>1.6646963738570293</v>
      </c>
      <c r="I62" s="67">
        <f t="shared" si="23"/>
        <v>4.5816733067729085E-2</v>
      </c>
      <c r="J62" s="61">
        <v>63</v>
      </c>
      <c r="K62" s="61">
        <v>49</v>
      </c>
      <c r="L62" s="61">
        <v>54</v>
      </c>
      <c r="M62" s="67">
        <v>7.6999999999999999E-2</v>
      </c>
      <c r="P62" s="61" t="s">
        <v>25</v>
      </c>
      <c r="Q62" s="66">
        <v>157446</v>
      </c>
      <c r="R62" s="61">
        <v>7</v>
      </c>
      <c r="S62" s="61">
        <v>103</v>
      </c>
      <c r="T62" s="61">
        <v>63</v>
      </c>
      <c r="U62" s="61">
        <f>SUBTOTAL(109,Table13[20.01 Individuals ])</f>
        <v>1909</v>
      </c>
      <c r="V62" s="66">
        <f t="shared" si="24"/>
        <v>15.7446</v>
      </c>
      <c r="W62" s="66">
        <f t="shared" si="25"/>
        <v>4.0013718989367781</v>
      </c>
      <c r="X62" s="67">
        <f t="shared" si="26"/>
        <v>3.3001571503404922E-2</v>
      </c>
      <c r="Y62" s="61">
        <v>99</v>
      </c>
      <c r="Z62" s="61">
        <v>67</v>
      </c>
      <c r="AA62" s="61"/>
      <c r="AB62" s="61"/>
    </row>
    <row r="63" spans="1:28" ht="14.4" x14ac:dyDescent="0.3">
      <c r="A63" s="61" t="s">
        <v>25</v>
      </c>
      <c r="B63" s="71">
        <v>151388</v>
      </c>
      <c r="C63" s="62"/>
      <c r="D63" s="62">
        <v>109</v>
      </c>
      <c r="E63" s="62">
        <v>48</v>
      </c>
      <c r="F63" s="62">
        <v>1506</v>
      </c>
      <c r="G63" s="68">
        <f t="shared" si="21"/>
        <v>15.1388</v>
      </c>
      <c r="H63" s="68">
        <f t="shared" si="22"/>
        <v>3.1706608185589347</v>
      </c>
      <c r="I63" s="69">
        <f t="shared" si="23"/>
        <v>3.1872509960159362E-2</v>
      </c>
      <c r="J63" s="62">
        <v>92</v>
      </c>
      <c r="K63" s="62">
        <v>45</v>
      </c>
      <c r="L63" s="61">
        <v>33.299999999999997</v>
      </c>
      <c r="M63" s="69">
        <v>0.09</v>
      </c>
      <c r="P63" s="62" t="s">
        <v>44</v>
      </c>
      <c r="Q63" s="68">
        <v>261512</v>
      </c>
      <c r="R63" s="62">
        <v>2</v>
      </c>
      <c r="S63" s="62">
        <v>83</v>
      </c>
      <c r="T63" s="62">
        <v>62</v>
      </c>
      <c r="U63" s="62">
        <f>SUBTOTAL(109,Table13[20.01 Individuals ])</f>
        <v>1909</v>
      </c>
      <c r="V63" s="68">
        <f t="shared" si="24"/>
        <v>26.151199999999999</v>
      </c>
      <c r="W63" s="68">
        <f t="shared" si="25"/>
        <v>2.3708281073143871</v>
      </c>
      <c r="X63" s="69">
        <f t="shared" si="26"/>
        <v>3.2477737035096911E-2</v>
      </c>
      <c r="Y63" s="62">
        <v>74</v>
      </c>
      <c r="Z63" s="62">
        <v>59</v>
      </c>
      <c r="AA63" s="62"/>
      <c r="AB63" s="62"/>
    </row>
    <row r="64" spans="1:28" ht="14.4" x14ac:dyDescent="0.3">
      <c r="A64" s="61" t="s">
        <v>59</v>
      </c>
      <c r="B64" s="70">
        <v>154446</v>
      </c>
      <c r="C64" s="61"/>
      <c r="D64" s="61">
        <v>80</v>
      </c>
      <c r="E64" s="61">
        <v>44</v>
      </c>
      <c r="F64" s="61">
        <v>1506</v>
      </c>
      <c r="G64" s="66">
        <f t="shared" si="21"/>
        <v>15.444599999999999</v>
      </c>
      <c r="H64" s="66">
        <f t="shared" si="22"/>
        <v>2.8488921694313873</v>
      </c>
      <c r="I64" s="67">
        <f t="shared" si="23"/>
        <v>2.9216467463479414E-2</v>
      </c>
      <c r="J64" s="61">
        <v>85</v>
      </c>
      <c r="K64" s="61">
        <v>45</v>
      </c>
      <c r="L64" s="61">
        <v>63.5</v>
      </c>
      <c r="M64" s="67">
        <v>0.13500000000000001</v>
      </c>
      <c r="P64" s="61" t="s">
        <v>59</v>
      </c>
      <c r="Q64" s="66">
        <v>159258</v>
      </c>
      <c r="R64" s="61">
        <v>9</v>
      </c>
      <c r="S64" s="61">
        <v>95</v>
      </c>
      <c r="T64" s="61">
        <v>56</v>
      </c>
      <c r="U64" s="61">
        <f>SUBTOTAL(109,Table13[20.01 Individuals ])</f>
        <v>1909</v>
      </c>
      <c r="V64" s="66">
        <f t="shared" si="24"/>
        <v>15.925800000000001</v>
      </c>
      <c r="W64" s="66">
        <f t="shared" si="25"/>
        <v>3.5163068731241127</v>
      </c>
      <c r="X64" s="67">
        <f t="shared" si="26"/>
        <v>2.9334730225248823E-2</v>
      </c>
      <c r="Y64" s="61">
        <v>94</v>
      </c>
      <c r="Z64" s="61">
        <v>57</v>
      </c>
      <c r="AA64" s="61"/>
      <c r="AB64" s="61"/>
    </row>
    <row r="65" spans="1:28" ht="14.4" x14ac:dyDescent="0.3">
      <c r="A65" s="62" t="s">
        <v>44</v>
      </c>
      <c r="B65" s="71">
        <v>251015</v>
      </c>
      <c r="C65" s="62"/>
      <c r="D65" s="62">
        <v>58</v>
      </c>
      <c r="E65" s="62">
        <v>34</v>
      </c>
      <c r="F65" s="62">
        <v>1506</v>
      </c>
      <c r="G65" s="68">
        <f t="shared" si="21"/>
        <v>25.101500000000001</v>
      </c>
      <c r="H65" s="68">
        <f t="shared" si="22"/>
        <v>1.3545007270481844</v>
      </c>
      <c r="I65" s="69">
        <f t="shared" si="23"/>
        <v>2.2576361221779549E-2</v>
      </c>
      <c r="J65" s="62">
        <v>48</v>
      </c>
      <c r="K65" s="62">
        <v>34</v>
      </c>
      <c r="L65" s="62">
        <v>57.5</v>
      </c>
      <c r="M65" s="69">
        <v>5.4000000000000006E-2</v>
      </c>
      <c r="P65" s="62" t="s">
        <v>86</v>
      </c>
      <c r="Q65" s="68">
        <v>200261</v>
      </c>
      <c r="R65" s="62">
        <v>12</v>
      </c>
      <c r="S65" s="62">
        <v>117</v>
      </c>
      <c r="T65" s="62">
        <v>50</v>
      </c>
      <c r="U65" s="62">
        <f>SUBTOTAL(109,Table13[20.01 Individuals ])</f>
        <v>1909</v>
      </c>
      <c r="V65" s="68">
        <f t="shared" si="24"/>
        <v>20.0261</v>
      </c>
      <c r="W65" s="68">
        <f t="shared" si="25"/>
        <v>2.4967417520136221</v>
      </c>
      <c r="X65" s="69">
        <f t="shared" si="26"/>
        <v>2.6191723415400735E-2</v>
      </c>
      <c r="Y65" s="62">
        <v>125</v>
      </c>
      <c r="Z65" s="62">
        <v>59</v>
      </c>
      <c r="AA65" s="62"/>
      <c r="AB65" s="62"/>
    </row>
    <row r="66" spans="1:28" ht="14.4" x14ac:dyDescent="0.3">
      <c r="A66" s="61" t="s">
        <v>61</v>
      </c>
      <c r="B66" s="70">
        <v>131361</v>
      </c>
      <c r="C66" s="61"/>
      <c r="D66" s="61">
        <v>53</v>
      </c>
      <c r="E66" s="61">
        <v>27</v>
      </c>
      <c r="F66" s="61">
        <v>1506</v>
      </c>
      <c r="G66" s="66">
        <f t="shared" si="21"/>
        <v>13.136100000000001</v>
      </c>
      <c r="H66" s="66">
        <f t="shared" si="22"/>
        <v>2.0554045721332814</v>
      </c>
      <c r="I66" s="67">
        <f t="shared" si="23"/>
        <v>1.7928286852589643E-2</v>
      </c>
      <c r="J66" s="61">
        <v>22</v>
      </c>
      <c r="K66" s="61">
        <v>16</v>
      </c>
      <c r="L66" s="61">
        <v>56.7</v>
      </c>
      <c r="M66" s="67">
        <v>6.2000000000000006E-2</v>
      </c>
      <c r="P66" s="61" t="s">
        <v>32</v>
      </c>
      <c r="Q66" s="66">
        <v>46540</v>
      </c>
      <c r="R66" s="61">
        <v>5</v>
      </c>
      <c r="S66" s="61">
        <v>61</v>
      </c>
      <c r="T66" s="61">
        <v>38</v>
      </c>
      <c r="U66" s="61">
        <f>SUBTOTAL(109,Table13[20.01 Individuals ])</f>
        <v>1909</v>
      </c>
      <c r="V66" s="66">
        <f t="shared" si="24"/>
        <v>4.6539999999999999</v>
      </c>
      <c r="W66" s="66">
        <f t="shared" si="25"/>
        <v>8.1650193382036953</v>
      </c>
      <c r="X66" s="67">
        <f t="shared" si="26"/>
        <v>1.9905709795704558E-2</v>
      </c>
      <c r="Y66" s="61">
        <v>17</v>
      </c>
      <c r="Z66" s="61">
        <v>12</v>
      </c>
      <c r="AA66" s="61"/>
      <c r="AB66" s="61"/>
    </row>
    <row r="67" spans="1:28" ht="14.4" x14ac:dyDescent="0.3">
      <c r="A67" s="61" t="s">
        <v>32</v>
      </c>
      <c r="B67" s="71">
        <v>46611</v>
      </c>
      <c r="C67" s="62"/>
      <c r="D67" s="62">
        <v>35</v>
      </c>
      <c r="E67" s="62">
        <v>27</v>
      </c>
      <c r="F67" s="62">
        <v>1506</v>
      </c>
      <c r="G67" s="68">
        <f t="shared" si="21"/>
        <v>4.6611000000000002</v>
      </c>
      <c r="H67" s="68">
        <f t="shared" si="22"/>
        <v>5.79262405869859</v>
      </c>
      <c r="I67" s="69">
        <f t="shared" si="23"/>
        <v>1.7928286852589643E-2</v>
      </c>
      <c r="J67" s="62">
        <v>6</v>
      </c>
      <c r="K67" s="62">
        <v>4</v>
      </c>
      <c r="L67" s="61">
        <v>51.1</v>
      </c>
      <c r="M67" s="69">
        <v>0.11199999999999999</v>
      </c>
      <c r="P67" s="62" t="s">
        <v>76</v>
      </c>
      <c r="Q67" s="68">
        <v>63963</v>
      </c>
      <c r="R67" s="62">
        <v>7</v>
      </c>
      <c r="S67" s="62">
        <v>63</v>
      </c>
      <c r="T67" s="62">
        <v>38</v>
      </c>
      <c r="U67" s="62">
        <f>SUBTOTAL(109,Table13[20.01 Individuals ])</f>
        <v>1909</v>
      </c>
      <c r="V67" s="68">
        <f t="shared" si="24"/>
        <v>6.3963000000000001</v>
      </c>
      <c r="W67" s="68">
        <f t="shared" si="25"/>
        <v>5.9409346028172534</v>
      </c>
      <c r="X67" s="69">
        <f t="shared" si="26"/>
        <v>1.9905709795704558E-2</v>
      </c>
      <c r="Y67" s="62">
        <v>59</v>
      </c>
      <c r="Z67" s="62">
        <v>35</v>
      </c>
      <c r="AA67" s="62"/>
      <c r="AB67" s="62"/>
    </row>
    <row r="69" spans="1:28" ht="15" thickBot="1" x14ac:dyDescent="0.35">
      <c r="A69" s="94" t="s">
        <v>153</v>
      </c>
      <c r="B69" s="94"/>
      <c r="C69" s="94"/>
      <c r="D69" s="94"/>
      <c r="E69" s="94"/>
      <c r="F69" s="94"/>
      <c r="G69" s="94"/>
      <c r="H69" s="94"/>
      <c r="I69" s="94"/>
      <c r="J69" s="94"/>
      <c r="K69" s="94"/>
      <c r="L69" s="94"/>
      <c r="M69" s="94"/>
    </row>
    <row r="70" spans="1:28" ht="14.4" x14ac:dyDescent="0.3">
      <c r="A70" s="55" t="s">
        <v>0</v>
      </c>
      <c r="B70" s="55" t="s">
        <v>1</v>
      </c>
      <c r="C70" s="55" t="s">
        <v>2</v>
      </c>
      <c r="D70" s="55" t="s">
        <v>106</v>
      </c>
      <c r="E70" s="55" t="s">
        <v>107</v>
      </c>
      <c r="F70" s="55" t="s">
        <v>112</v>
      </c>
      <c r="G70" s="63" t="s">
        <v>133</v>
      </c>
      <c r="H70" s="75" t="s">
        <v>134</v>
      </c>
      <c r="I70" s="74" t="s">
        <v>135</v>
      </c>
      <c r="J70" s="55" t="s">
        <v>105</v>
      </c>
      <c r="K70" s="55" t="s">
        <v>109</v>
      </c>
      <c r="L70" s="55" t="s">
        <v>3</v>
      </c>
      <c r="M70" s="63" t="s">
        <v>4</v>
      </c>
    </row>
    <row r="71" spans="1:28" ht="14.4" x14ac:dyDescent="0.3">
      <c r="A71" s="72" t="s">
        <v>18</v>
      </c>
      <c r="B71" s="66">
        <v>1237604</v>
      </c>
      <c r="C71" s="61"/>
      <c r="D71" s="61">
        <v>890</v>
      </c>
      <c r="E71" s="61">
        <v>438</v>
      </c>
      <c r="F71" s="61">
        <f>SUBTOTAL(109,Table11[20.01 Individuals])</f>
        <v>1602</v>
      </c>
      <c r="G71" s="66">
        <f t="shared" ref="G71:G80" si="27">B71/10000</f>
        <v>123.7604</v>
      </c>
      <c r="H71" s="66">
        <f t="shared" ref="H71:H80" si="28">E71/G71</f>
        <v>3.5390965122931082</v>
      </c>
      <c r="I71" s="67">
        <f t="shared" ref="I71:I80" si="29">E71/F71</f>
        <v>0.27340823970037453</v>
      </c>
      <c r="J71" s="61">
        <v>215</v>
      </c>
      <c r="K71" s="61">
        <v>143</v>
      </c>
      <c r="L71" s="72">
        <v>38.6</v>
      </c>
      <c r="M71" s="67">
        <v>0.11900000000000001</v>
      </c>
    </row>
    <row r="72" spans="1:28" ht="14.4" x14ac:dyDescent="0.3">
      <c r="A72" s="62" t="s">
        <v>19</v>
      </c>
      <c r="B72" s="68">
        <v>540653</v>
      </c>
      <c r="C72" s="62"/>
      <c r="D72" s="62">
        <v>293</v>
      </c>
      <c r="E72" s="62">
        <v>190</v>
      </c>
      <c r="F72" s="62">
        <f>SUBTOTAL(109,Table11[20.01 Individuals])</f>
        <v>1602</v>
      </c>
      <c r="G72" s="68">
        <f t="shared" si="27"/>
        <v>54.065300000000001</v>
      </c>
      <c r="H72" s="68">
        <f t="shared" si="28"/>
        <v>3.5142688563644335</v>
      </c>
      <c r="I72" s="69">
        <f t="shared" si="29"/>
        <v>0.11860174781523096</v>
      </c>
      <c r="J72" s="62">
        <v>170</v>
      </c>
      <c r="K72" s="62">
        <v>129</v>
      </c>
      <c r="L72" s="62">
        <v>42</v>
      </c>
      <c r="M72" s="69">
        <v>0.159</v>
      </c>
    </row>
    <row r="73" spans="1:28" ht="14.4" x14ac:dyDescent="0.3">
      <c r="A73" s="61" t="s">
        <v>42</v>
      </c>
      <c r="B73" s="66">
        <v>418432</v>
      </c>
      <c r="C73" s="61"/>
      <c r="D73" s="61">
        <v>145</v>
      </c>
      <c r="E73" s="61">
        <v>90</v>
      </c>
      <c r="F73" s="61">
        <f>SUBTOTAL(109,Table11[20.01 Individuals])</f>
        <v>1602</v>
      </c>
      <c r="G73" s="66">
        <f t="shared" si="27"/>
        <v>41.843200000000003</v>
      </c>
      <c r="H73" s="66">
        <f t="shared" si="28"/>
        <v>2.1508871214438665</v>
      </c>
      <c r="I73" s="67">
        <f t="shared" si="29"/>
        <v>5.6179775280898875E-2</v>
      </c>
      <c r="J73" s="61">
        <v>140</v>
      </c>
      <c r="K73" s="61">
        <v>81</v>
      </c>
      <c r="L73" s="61">
        <v>48.4</v>
      </c>
      <c r="M73" s="67">
        <v>7.2000000000000008E-2</v>
      </c>
    </row>
    <row r="74" spans="1:28" ht="14.4" x14ac:dyDescent="0.3">
      <c r="A74" s="62" t="s">
        <v>86</v>
      </c>
      <c r="B74" s="49">
        <v>199744</v>
      </c>
      <c r="C74" s="62"/>
      <c r="D74" s="62">
        <v>192</v>
      </c>
      <c r="E74" s="62">
        <v>86</v>
      </c>
      <c r="F74" s="62">
        <f>SUBTOTAL(109,Table11[20.01 Individuals])</f>
        <v>1602</v>
      </c>
      <c r="G74" s="68">
        <f t="shared" si="27"/>
        <v>19.974399999999999</v>
      </c>
      <c r="H74" s="68">
        <f t="shared" si="28"/>
        <v>4.3055110541493109</v>
      </c>
      <c r="I74" s="69">
        <f t="shared" si="29"/>
        <v>5.3682896379525592E-2</v>
      </c>
      <c r="J74" s="62">
        <v>163</v>
      </c>
      <c r="K74" s="62">
        <v>75</v>
      </c>
      <c r="L74" s="62">
        <v>28</v>
      </c>
      <c r="M74" s="69">
        <v>9.8000000000000004E-2</v>
      </c>
    </row>
    <row r="75" spans="1:28" ht="14.4" x14ac:dyDescent="0.3">
      <c r="A75" s="61" t="s">
        <v>40</v>
      </c>
      <c r="B75" s="66">
        <v>348652</v>
      </c>
      <c r="C75" s="61"/>
      <c r="D75" s="61">
        <v>102</v>
      </c>
      <c r="E75" s="61">
        <v>76</v>
      </c>
      <c r="F75" s="61">
        <f>SUBTOTAL(109,Table11[20.01 Individuals])</f>
        <v>1602</v>
      </c>
      <c r="G75" s="66">
        <f t="shared" si="27"/>
        <v>34.865200000000002</v>
      </c>
      <c r="H75" s="66">
        <f t="shared" si="28"/>
        <v>2.1798240078932576</v>
      </c>
      <c r="I75" s="67">
        <f t="shared" si="29"/>
        <v>4.7440699126092382E-2</v>
      </c>
      <c r="J75" s="61">
        <v>3</v>
      </c>
      <c r="K75" s="61">
        <v>3</v>
      </c>
      <c r="L75" s="61">
        <v>52.1</v>
      </c>
      <c r="M75" s="67">
        <v>7.400000000000001E-2</v>
      </c>
    </row>
    <row r="76" spans="1:28" ht="14.4" x14ac:dyDescent="0.3">
      <c r="A76" s="61" t="s">
        <v>59</v>
      </c>
      <c r="B76" s="68">
        <v>155732</v>
      </c>
      <c r="C76" s="62"/>
      <c r="D76" s="62">
        <v>98</v>
      </c>
      <c r="E76" s="62">
        <v>62</v>
      </c>
      <c r="F76" s="62">
        <f>SUBTOTAL(109,Table11[20.01 Individuals])</f>
        <v>1602</v>
      </c>
      <c r="G76" s="68">
        <f t="shared" si="27"/>
        <v>15.5732</v>
      </c>
      <c r="H76" s="68">
        <f t="shared" si="28"/>
        <v>3.9811984691649758</v>
      </c>
      <c r="I76" s="69">
        <f t="shared" si="29"/>
        <v>3.870162297128589E-2</v>
      </c>
      <c r="J76" s="62">
        <v>81</v>
      </c>
      <c r="K76" s="62">
        <v>55</v>
      </c>
      <c r="L76" s="61">
        <v>55</v>
      </c>
      <c r="M76" s="69">
        <v>0.13699999999999998</v>
      </c>
    </row>
    <row r="77" spans="1:28" ht="14.4" x14ac:dyDescent="0.3">
      <c r="A77" s="61" t="s">
        <v>44</v>
      </c>
      <c r="B77" s="66">
        <v>253128</v>
      </c>
      <c r="C77" s="61"/>
      <c r="D77" s="61">
        <v>57</v>
      </c>
      <c r="E77" s="61">
        <v>49</v>
      </c>
      <c r="F77" s="61">
        <f>SUBTOTAL(109,Table11[20.01 Individuals])</f>
        <v>1602</v>
      </c>
      <c r="G77" s="66">
        <f t="shared" si="27"/>
        <v>25.312799999999999</v>
      </c>
      <c r="H77" s="66">
        <f t="shared" si="28"/>
        <v>1.9357795265636359</v>
      </c>
      <c r="I77" s="67">
        <f t="shared" si="29"/>
        <v>3.058676654182272E-2</v>
      </c>
      <c r="J77" s="61">
        <v>53</v>
      </c>
      <c r="K77" s="61">
        <v>46</v>
      </c>
      <c r="L77" s="61">
        <v>53</v>
      </c>
      <c r="M77" s="67">
        <v>5.0999999999999997E-2</v>
      </c>
    </row>
    <row r="78" spans="1:28" ht="14.4" x14ac:dyDescent="0.3">
      <c r="A78" s="61" t="s">
        <v>25</v>
      </c>
      <c r="B78" s="68">
        <v>153039</v>
      </c>
      <c r="C78" s="62"/>
      <c r="D78" s="62">
        <v>99</v>
      </c>
      <c r="E78" s="62">
        <v>47</v>
      </c>
      <c r="F78" s="62">
        <f>SUBTOTAL(109,Table11[20.01 Individuals])</f>
        <v>1602</v>
      </c>
      <c r="G78" s="68">
        <f t="shared" si="27"/>
        <v>15.303900000000001</v>
      </c>
      <c r="H78" s="68">
        <f t="shared" si="28"/>
        <v>3.0711125922150564</v>
      </c>
      <c r="I78" s="69">
        <f t="shared" si="29"/>
        <v>2.9338327091136079E-2</v>
      </c>
      <c r="J78" s="62">
        <v>83</v>
      </c>
      <c r="K78" s="62">
        <v>45</v>
      </c>
      <c r="L78" s="61">
        <v>28.9</v>
      </c>
      <c r="M78" s="69">
        <v>9.1999999999999998E-2</v>
      </c>
    </row>
    <row r="79" spans="1:28" ht="14.4" x14ac:dyDescent="0.3">
      <c r="A79" s="61" t="s">
        <v>32</v>
      </c>
      <c r="B79" s="66">
        <v>46717</v>
      </c>
      <c r="C79" s="61"/>
      <c r="D79" s="61">
        <v>47</v>
      </c>
      <c r="E79" s="61">
        <v>36</v>
      </c>
      <c r="F79" s="61">
        <f>SUBTOTAL(109,Table11[20.01 Individuals])</f>
        <v>1602</v>
      </c>
      <c r="G79" s="66">
        <f t="shared" si="27"/>
        <v>4.6717000000000004</v>
      </c>
      <c r="H79" s="66">
        <f t="shared" si="28"/>
        <v>7.7059742706081291</v>
      </c>
      <c r="I79" s="67">
        <f t="shared" si="29"/>
        <v>2.247191011235955E-2</v>
      </c>
      <c r="J79" s="61">
        <v>7</v>
      </c>
      <c r="K79" s="61">
        <v>5</v>
      </c>
      <c r="L79" s="61">
        <v>46.9</v>
      </c>
      <c r="M79" s="67">
        <v>0.109</v>
      </c>
    </row>
    <row r="80" spans="1:28" ht="14.4" x14ac:dyDescent="0.3">
      <c r="A80" s="62" t="s">
        <v>61</v>
      </c>
      <c r="B80" s="68">
        <v>132598</v>
      </c>
      <c r="C80" s="62"/>
      <c r="D80" s="62">
        <v>53</v>
      </c>
      <c r="E80" s="62">
        <v>30</v>
      </c>
      <c r="F80" s="62">
        <f>SUBTOTAL(109,Table11[20.01 Individuals])</f>
        <v>1602</v>
      </c>
      <c r="G80" s="68">
        <f t="shared" si="27"/>
        <v>13.2598</v>
      </c>
      <c r="H80" s="68">
        <f t="shared" si="28"/>
        <v>2.2624775637641594</v>
      </c>
      <c r="I80" s="69">
        <f t="shared" si="29"/>
        <v>1.8726591760299626E-2</v>
      </c>
      <c r="J80" s="62">
        <v>21</v>
      </c>
      <c r="K80" s="62">
        <v>14</v>
      </c>
      <c r="L80" s="62">
        <v>52.8</v>
      </c>
      <c r="M80" s="69">
        <v>5.5999999999999994E-2</v>
      </c>
    </row>
    <row r="83" spans="1:28" ht="15" thickBot="1" x14ac:dyDescent="0.35">
      <c r="A83" s="94" t="s">
        <v>138</v>
      </c>
      <c r="B83" s="94"/>
      <c r="C83" s="94"/>
      <c r="D83" s="94"/>
      <c r="E83" s="94"/>
      <c r="F83" s="94"/>
      <c r="G83" s="94"/>
      <c r="H83" s="94"/>
      <c r="I83" s="94"/>
      <c r="J83" s="94"/>
      <c r="K83" s="94"/>
      <c r="L83" s="94"/>
      <c r="M83" s="94"/>
      <c r="P83" s="94" t="s">
        <v>140</v>
      </c>
      <c r="Q83" s="94"/>
      <c r="R83" s="94"/>
      <c r="S83" s="94"/>
      <c r="T83" s="94"/>
      <c r="U83" s="94"/>
      <c r="V83" s="94"/>
      <c r="W83" s="94"/>
      <c r="X83" s="94"/>
      <c r="Y83" s="94"/>
      <c r="Z83" s="94"/>
      <c r="AA83" s="94"/>
      <c r="AB83" s="94"/>
    </row>
    <row r="84" spans="1:28" ht="14.4" x14ac:dyDescent="0.3">
      <c r="A84" s="55" t="s">
        <v>0</v>
      </c>
      <c r="B84" s="55" t="s">
        <v>1</v>
      </c>
      <c r="C84" s="55" t="s">
        <v>2</v>
      </c>
      <c r="D84" s="55" t="s">
        <v>106</v>
      </c>
      <c r="E84" s="55" t="s">
        <v>107</v>
      </c>
      <c r="F84" s="55" t="s">
        <v>112</v>
      </c>
      <c r="G84" s="63" t="s">
        <v>133</v>
      </c>
      <c r="H84" s="75" t="s">
        <v>134</v>
      </c>
      <c r="I84" s="74" t="s">
        <v>135</v>
      </c>
      <c r="J84" s="55" t="s">
        <v>108</v>
      </c>
      <c r="K84" s="55" t="s">
        <v>109</v>
      </c>
      <c r="L84" s="55" t="s">
        <v>3</v>
      </c>
      <c r="M84" s="64" t="s">
        <v>4</v>
      </c>
      <c r="P84" s="55" t="s">
        <v>0</v>
      </c>
      <c r="Q84" s="55" t="s">
        <v>1</v>
      </c>
      <c r="R84" s="55" t="s">
        <v>2</v>
      </c>
      <c r="S84" s="55" t="s">
        <v>106</v>
      </c>
      <c r="T84" s="55" t="s">
        <v>107</v>
      </c>
      <c r="U84" s="55" t="s">
        <v>112</v>
      </c>
      <c r="V84" s="63" t="s">
        <v>133</v>
      </c>
      <c r="W84" s="75" t="s">
        <v>134</v>
      </c>
      <c r="X84" s="74" t="s">
        <v>135</v>
      </c>
      <c r="Y84" s="55" t="s">
        <v>105</v>
      </c>
      <c r="Z84" s="55" t="s">
        <v>109</v>
      </c>
      <c r="AA84" s="55" t="s">
        <v>3</v>
      </c>
      <c r="AB84" s="63" t="s">
        <v>4</v>
      </c>
    </row>
    <row r="85" spans="1:28" ht="14.4" x14ac:dyDescent="0.3">
      <c r="A85" s="72" t="s">
        <v>70</v>
      </c>
      <c r="B85" s="65">
        <v>5503</v>
      </c>
      <c r="C85" s="61"/>
      <c r="D85" s="61">
        <v>1</v>
      </c>
      <c r="E85" s="61">
        <v>1</v>
      </c>
      <c r="F85" s="61">
        <v>1272</v>
      </c>
      <c r="G85" s="66">
        <f t="shared" ref="G85:G94" si="30">B85/10000</f>
        <v>0.55030000000000001</v>
      </c>
      <c r="H85" s="66">
        <f t="shared" ref="H85:H94" si="31">E85/G85</f>
        <v>1.8171906232963837</v>
      </c>
      <c r="I85" s="67">
        <f t="shared" ref="I85:I94" si="32">E85/F85</f>
        <v>7.8616352201257866E-4</v>
      </c>
      <c r="J85" s="61">
        <v>1</v>
      </c>
      <c r="K85" s="61">
        <v>1</v>
      </c>
      <c r="L85" s="72">
        <v>57.3</v>
      </c>
      <c r="M85" s="67">
        <v>0.26700000000000002</v>
      </c>
      <c r="P85" s="72" t="s">
        <v>85</v>
      </c>
      <c r="Q85" s="66">
        <v>3354</v>
      </c>
      <c r="R85" s="61"/>
      <c r="S85" s="61">
        <v>11</v>
      </c>
      <c r="T85" s="61">
        <v>3</v>
      </c>
      <c r="U85" s="61">
        <f>SUBTOTAL(109,Table11[20.01 Individuals])</f>
        <v>1602</v>
      </c>
      <c r="V85" s="66">
        <f t="shared" ref="V85:V94" si="33">Q85/10000</f>
        <v>0.33539999999999998</v>
      </c>
      <c r="W85" s="66">
        <f t="shared" ref="W85:W94" si="34">T85/V85</f>
        <v>8.9445438282647594</v>
      </c>
      <c r="X85" s="67">
        <f t="shared" ref="X85:X94" si="35">T85/U85</f>
        <v>1.8726591760299626E-3</v>
      </c>
      <c r="Y85" s="61">
        <v>3</v>
      </c>
      <c r="Z85" s="61">
        <v>1</v>
      </c>
      <c r="AA85" s="72">
        <v>56.6</v>
      </c>
      <c r="AB85" s="67">
        <v>9.1999999999999998E-2</v>
      </c>
    </row>
    <row r="86" spans="1:28" ht="14.4" x14ac:dyDescent="0.3">
      <c r="A86" s="62" t="s">
        <v>64</v>
      </c>
      <c r="B86" s="48">
        <v>45770</v>
      </c>
      <c r="C86" s="62"/>
      <c r="D86" s="62">
        <v>25</v>
      </c>
      <c r="E86" s="62">
        <v>19</v>
      </c>
      <c r="F86" s="62">
        <v>1272</v>
      </c>
      <c r="G86" s="68">
        <f t="shared" si="30"/>
        <v>4.577</v>
      </c>
      <c r="H86" s="68">
        <f t="shared" si="31"/>
        <v>4.1511907362901468</v>
      </c>
      <c r="I86" s="69">
        <f t="shared" si="32"/>
        <v>1.4937106918238994E-2</v>
      </c>
      <c r="J86" s="62">
        <v>6</v>
      </c>
      <c r="K86" s="62">
        <v>6</v>
      </c>
      <c r="L86" s="62">
        <v>67</v>
      </c>
      <c r="M86" s="69">
        <v>0.20500000000000002</v>
      </c>
      <c r="P86" s="61" t="s">
        <v>68</v>
      </c>
      <c r="Q86" s="68">
        <v>3883</v>
      </c>
      <c r="R86" s="62"/>
      <c r="S86" s="62">
        <v>5</v>
      </c>
      <c r="T86" s="62">
        <v>3</v>
      </c>
      <c r="U86" s="62">
        <f>SUBTOTAL(109,Table11[20.01 Individuals])</f>
        <v>1602</v>
      </c>
      <c r="V86" s="68">
        <f t="shared" si="33"/>
        <v>0.38829999999999998</v>
      </c>
      <c r="W86" s="68">
        <f t="shared" si="34"/>
        <v>7.7259850630955453</v>
      </c>
      <c r="X86" s="69">
        <f t="shared" si="35"/>
        <v>1.8726591760299626E-3</v>
      </c>
      <c r="Y86" s="62">
        <v>0</v>
      </c>
      <c r="Z86" s="62">
        <v>0</v>
      </c>
      <c r="AA86" s="61">
        <v>68.2</v>
      </c>
      <c r="AB86" s="69">
        <v>8.1000000000000003E-2</v>
      </c>
    </row>
    <row r="87" spans="1:28" ht="14.4" x14ac:dyDescent="0.3">
      <c r="A87" s="61" t="s">
        <v>33</v>
      </c>
      <c r="B87" s="65">
        <v>65620</v>
      </c>
      <c r="C87" s="61"/>
      <c r="D87" s="61">
        <v>26</v>
      </c>
      <c r="E87" s="61">
        <v>15</v>
      </c>
      <c r="F87" s="61">
        <v>1272</v>
      </c>
      <c r="G87" s="66">
        <f t="shared" si="30"/>
        <v>6.5620000000000003</v>
      </c>
      <c r="H87" s="66">
        <f t="shared" si="31"/>
        <v>2.2858884486437061</v>
      </c>
      <c r="I87" s="67">
        <f t="shared" si="32"/>
        <v>1.179245283018868E-2</v>
      </c>
      <c r="J87" s="61">
        <v>25</v>
      </c>
      <c r="K87" s="61">
        <v>15</v>
      </c>
      <c r="L87" s="61">
        <v>72.7</v>
      </c>
      <c r="M87" s="67">
        <v>0.189</v>
      </c>
      <c r="P87" s="61" t="s">
        <v>32</v>
      </c>
      <c r="Q87" s="66">
        <v>46717</v>
      </c>
      <c r="R87" s="61"/>
      <c r="S87" s="61">
        <v>47</v>
      </c>
      <c r="T87" s="61">
        <v>36</v>
      </c>
      <c r="U87" s="61">
        <f>SUBTOTAL(109,Table11[20.01 Individuals])</f>
        <v>1602</v>
      </c>
      <c r="V87" s="66">
        <f t="shared" si="33"/>
        <v>4.6717000000000004</v>
      </c>
      <c r="W87" s="66">
        <f t="shared" si="34"/>
        <v>7.7059742706081291</v>
      </c>
      <c r="X87" s="67">
        <f t="shared" si="35"/>
        <v>2.247191011235955E-2</v>
      </c>
      <c r="Y87" s="61">
        <v>7</v>
      </c>
      <c r="Z87" s="61">
        <v>5</v>
      </c>
      <c r="AA87" s="61">
        <v>46.9</v>
      </c>
      <c r="AB87" s="67">
        <v>0.109</v>
      </c>
    </row>
    <row r="88" spans="1:28" ht="14.4" x14ac:dyDescent="0.3">
      <c r="A88" s="62" t="s">
        <v>80</v>
      </c>
      <c r="B88" s="48">
        <v>13768</v>
      </c>
      <c r="C88" s="62"/>
      <c r="D88" s="62">
        <v>4</v>
      </c>
      <c r="E88" s="62">
        <v>4</v>
      </c>
      <c r="F88" s="62">
        <v>1272</v>
      </c>
      <c r="G88" s="68">
        <f t="shared" si="30"/>
        <v>1.3768</v>
      </c>
      <c r="H88" s="68">
        <f t="shared" si="31"/>
        <v>2.9052876234747238</v>
      </c>
      <c r="I88" s="69">
        <f t="shared" si="32"/>
        <v>3.1446540880503146E-3</v>
      </c>
      <c r="J88" s="62">
        <v>0</v>
      </c>
      <c r="K88" s="62">
        <v>0</v>
      </c>
      <c r="L88" s="62">
        <v>174.6</v>
      </c>
      <c r="M88" s="69">
        <v>0.17199999999999999</v>
      </c>
      <c r="P88" s="61" t="s">
        <v>38</v>
      </c>
      <c r="Q88" s="68">
        <v>9317</v>
      </c>
      <c r="R88" s="62"/>
      <c r="S88" s="62">
        <v>7</v>
      </c>
      <c r="T88" s="62">
        <v>6</v>
      </c>
      <c r="U88" s="62">
        <f>SUBTOTAL(109,Table11[20.01 Individuals])</f>
        <v>1602</v>
      </c>
      <c r="V88" s="68">
        <f t="shared" si="33"/>
        <v>0.93169999999999997</v>
      </c>
      <c r="W88" s="68">
        <f t="shared" si="34"/>
        <v>6.439841150584952</v>
      </c>
      <c r="X88" s="69">
        <f t="shared" si="35"/>
        <v>3.7453183520599251E-3</v>
      </c>
      <c r="Y88" s="62">
        <v>5</v>
      </c>
      <c r="Z88" s="62">
        <v>5</v>
      </c>
      <c r="AA88" s="61">
        <v>24</v>
      </c>
      <c r="AB88" s="69">
        <v>7.4999999999999997E-2</v>
      </c>
    </row>
    <row r="89" spans="1:28" ht="14.4" x14ac:dyDescent="0.3">
      <c r="A89" s="61" t="s">
        <v>82</v>
      </c>
      <c r="B89" s="65">
        <v>9836</v>
      </c>
      <c r="C89" s="61"/>
      <c r="D89" s="61">
        <v>2</v>
      </c>
      <c r="E89" s="61">
        <v>2</v>
      </c>
      <c r="F89" s="61">
        <v>1272</v>
      </c>
      <c r="G89" s="66">
        <f t="shared" si="30"/>
        <v>0.98360000000000003</v>
      </c>
      <c r="H89" s="66">
        <f t="shared" si="31"/>
        <v>2.0333468889792599</v>
      </c>
      <c r="I89" s="67">
        <f t="shared" si="32"/>
        <v>1.5723270440251573E-3</v>
      </c>
      <c r="J89" s="61">
        <v>0</v>
      </c>
      <c r="K89" s="61">
        <v>0</v>
      </c>
      <c r="L89" s="61">
        <v>55.8</v>
      </c>
      <c r="M89" s="67">
        <v>0.17199999999999999</v>
      </c>
      <c r="P89" s="61" t="s">
        <v>23</v>
      </c>
      <c r="Q89" s="66">
        <v>18834</v>
      </c>
      <c r="R89" s="61"/>
      <c r="S89" s="61">
        <v>37</v>
      </c>
      <c r="T89" s="61">
        <v>12</v>
      </c>
      <c r="U89" s="61">
        <f>SUBTOTAL(109,Table11[20.01 Individuals])</f>
        <v>1602</v>
      </c>
      <c r="V89" s="66">
        <f t="shared" si="33"/>
        <v>1.8834</v>
      </c>
      <c r="W89" s="66">
        <f t="shared" si="34"/>
        <v>6.3714558776680477</v>
      </c>
      <c r="X89" s="67">
        <f t="shared" si="35"/>
        <v>7.4906367041198503E-3</v>
      </c>
      <c r="Y89" s="61">
        <v>21</v>
      </c>
      <c r="Z89" s="61">
        <v>11</v>
      </c>
      <c r="AA89" s="61">
        <v>23.4</v>
      </c>
      <c r="AB89" s="67">
        <v>0.10300000000000001</v>
      </c>
    </row>
    <row r="90" spans="1:28" ht="14.4" x14ac:dyDescent="0.3">
      <c r="A90" s="61" t="s">
        <v>51</v>
      </c>
      <c r="B90" s="48">
        <v>28570</v>
      </c>
      <c r="C90" s="62"/>
      <c r="D90" s="62">
        <v>15</v>
      </c>
      <c r="E90" s="62">
        <v>11</v>
      </c>
      <c r="F90" s="62">
        <v>1272</v>
      </c>
      <c r="G90" s="68">
        <f t="shared" si="30"/>
        <v>2.8570000000000002</v>
      </c>
      <c r="H90" s="68">
        <f t="shared" si="31"/>
        <v>3.8501925096254812</v>
      </c>
      <c r="I90" s="69">
        <f t="shared" si="32"/>
        <v>8.6477987421383646E-3</v>
      </c>
      <c r="J90" s="62">
        <v>1</v>
      </c>
      <c r="K90" s="62">
        <v>1</v>
      </c>
      <c r="L90" s="61">
        <v>42.2</v>
      </c>
      <c r="M90" s="69">
        <v>0.17</v>
      </c>
      <c r="P90" s="61" t="s">
        <v>72</v>
      </c>
      <c r="Q90" s="68">
        <v>14244</v>
      </c>
      <c r="R90" s="62"/>
      <c r="S90" s="62">
        <v>19</v>
      </c>
      <c r="T90" s="62">
        <v>9</v>
      </c>
      <c r="U90" s="62">
        <f>SUBTOTAL(109,Table11[20.01 Individuals])</f>
        <v>1602</v>
      </c>
      <c r="V90" s="68">
        <f t="shared" si="33"/>
        <v>1.4244000000000001</v>
      </c>
      <c r="W90" s="68">
        <f t="shared" si="34"/>
        <v>6.3184498736310024</v>
      </c>
      <c r="X90" s="69">
        <f t="shared" si="35"/>
        <v>5.6179775280898875E-3</v>
      </c>
      <c r="Y90" s="62">
        <v>17</v>
      </c>
      <c r="Z90" s="62">
        <v>7</v>
      </c>
      <c r="AA90" s="61">
        <v>74.8</v>
      </c>
      <c r="AB90" s="69">
        <v>8.6999999999999994E-2</v>
      </c>
    </row>
    <row r="91" spans="1:28" ht="14.4" x14ac:dyDescent="0.3">
      <c r="A91" s="61" t="s">
        <v>43</v>
      </c>
      <c r="B91" s="65">
        <v>138727</v>
      </c>
      <c r="C91" s="61"/>
      <c r="D91" s="61">
        <v>26</v>
      </c>
      <c r="E91" s="61">
        <v>18</v>
      </c>
      <c r="F91" s="61">
        <v>1272</v>
      </c>
      <c r="G91" s="66">
        <f t="shared" si="30"/>
        <v>13.8727</v>
      </c>
      <c r="H91" s="66">
        <f t="shared" si="31"/>
        <v>1.2975123804306299</v>
      </c>
      <c r="I91" s="67">
        <f t="shared" si="32"/>
        <v>1.4150943396226415E-2</v>
      </c>
      <c r="J91" s="61">
        <v>21</v>
      </c>
      <c r="K91" s="61">
        <v>11</v>
      </c>
      <c r="L91" s="61">
        <v>80.599999999999994</v>
      </c>
      <c r="M91" s="67">
        <v>0.17</v>
      </c>
      <c r="P91" s="61" t="s">
        <v>51</v>
      </c>
      <c r="Q91" s="66">
        <v>28895</v>
      </c>
      <c r="R91" s="61"/>
      <c r="S91" s="61">
        <v>28</v>
      </c>
      <c r="T91" s="61">
        <v>18</v>
      </c>
      <c r="U91" s="61">
        <f>SUBTOTAL(109,Table11[20.01 Individuals])</f>
        <v>1602</v>
      </c>
      <c r="V91" s="66">
        <f t="shared" si="33"/>
        <v>2.8895</v>
      </c>
      <c r="W91" s="66">
        <f t="shared" si="34"/>
        <v>6.2294514621906902</v>
      </c>
      <c r="X91" s="67">
        <f t="shared" si="35"/>
        <v>1.1235955056179775E-2</v>
      </c>
      <c r="Y91" s="61">
        <v>19</v>
      </c>
      <c r="Z91" s="61">
        <v>11</v>
      </c>
      <c r="AA91" s="61">
        <v>31.2</v>
      </c>
      <c r="AB91" s="67">
        <v>0.159</v>
      </c>
    </row>
    <row r="92" spans="1:28" ht="14.4" x14ac:dyDescent="0.3">
      <c r="A92" s="62" t="s">
        <v>19</v>
      </c>
      <c r="B92" s="48">
        <v>529506</v>
      </c>
      <c r="C92" s="62"/>
      <c r="D92" s="62">
        <v>199</v>
      </c>
      <c r="E92" s="62">
        <v>154</v>
      </c>
      <c r="F92" s="62">
        <v>1272</v>
      </c>
      <c r="G92" s="68">
        <f t="shared" si="30"/>
        <v>52.950600000000001</v>
      </c>
      <c r="H92" s="68">
        <f t="shared" si="31"/>
        <v>2.9083711988154994</v>
      </c>
      <c r="I92" s="69">
        <f t="shared" si="32"/>
        <v>0.12106918238993711</v>
      </c>
      <c r="J92" s="62">
        <v>139</v>
      </c>
      <c r="K92" s="62">
        <v>108</v>
      </c>
      <c r="L92" s="62">
        <v>48.9</v>
      </c>
      <c r="M92" s="69">
        <v>0.16800000000000001</v>
      </c>
      <c r="P92" s="62" t="s">
        <v>73</v>
      </c>
      <c r="Q92" s="68">
        <v>31647</v>
      </c>
      <c r="R92" s="62"/>
      <c r="S92" s="62">
        <v>40</v>
      </c>
      <c r="T92" s="62">
        <v>17</v>
      </c>
      <c r="U92" s="62">
        <f>SUBTOTAL(109,Table11[20.01 Individuals])</f>
        <v>1602</v>
      </c>
      <c r="V92" s="68">
        <f t="shared" si="33"/>
        <v>3.1646999999999998</v>
      </c>
      <c r="W92" s="68">
        <f t="shared" si="34"/>
        <v>5.3717571965747153</v>
      </c>
      <c r="X92" s="69">
        <f t="shared" si="35"/>
        <v>1.0611735330836454E-2</v>
      </c>
      <c r="Y92" s="62">
        <v>20</v>
      </c>
      <c r="Z92" s="62">
        <v>11</v>
      </c>
      <c r="AA92" s="62">
        <v>64.099999999999994</v>
      </c>
      <c r="AB92" s="69">
        <v>0.13</v>
      </c>
    </row>
    <row r="93" spans="1:28" ht="14.4" x14ac:dyDescent="0.3">
      <c r="A93" s="61" t="s">
        <v>65</v>
      </c>
      <c r="B93" s="65">
        <v>8794</v>
      </c>
      <c r="C93" s="61"/>
      <c r="D93" s="61">
        <v>6</v>
      </c>
      <c r="E93" s="61">
        <v>2</v>
      </c>
      <c r="F93" s="61">
        <v>1272</v>
      </c>
      <c r="G93" s="66">
        <f t="shared" si="30"/>
        <v>0.87939999999999996</v>
      </c>
      <c r="H93" s="66">
        <f t="shared" si="31"/>
        <v>2.2742779167614282</v>
      </c>
      <c r="I93" s="67">
        <f t="shared" si="32"/>
        <v>1.5723270440251573E-3</v>
      </c>
      <c r="J93" s="61">
        <v>6</v>
      </c>
      <c r="K93" s="61">
        <v>2</v>
      </c>
      <c r="L93" s="61">
        <v>80.7</v>
      </c>
      <c r="M93" s="67">
        <v>0.16700000000000001</v>
      </c>
      <c r="P93" s="61" t="s">
        <v>102</v>
      </c>
      <c r="Q93" s="66">
        <v>9484</v>
      </c>
      <c r="R93" s="61"/>
      <c r="S93" s="61">
        <v>5</v>
      </c>
      <c r="T93" s="61">
        <v>5</v>
      </c>
      <c r="U93" s="61">
        <f>SUBTOTAL(109,Table11[20.01 Individuals])</f>
        <v>1602</v>
      </c>
      <c r="V93" s="66">
        <f t="shared" si="33"/>
        <v>0.94840000000000002</v>
      </c>
      <c r="W93" s="66">
        <f t="shared" si="34"/>
        <v>5.2720371151412904</v>
      </c>
      <c r="X93" s="67">
        <f t="shared" si="35"/>
        <v>3.1210986267166041E-3</v>
      </c>
      <c r="Y93" s="61">
        <v>2</v>
      </c>
      <c r="Z93" s="61">
        <v>2</v>
      </c>
      <c r="AA93" s="61">
        <v>59.6</v>
      </c>
      <c r="AB93" s="67">
        <v>0.107</v>
      </c>
    </row>
    <row r="94" spans="1:28" ht="14.4" x14ac:dyDescent="0.3">
      <c r="A94" s="61" t="s">
        <v>89</v>
      </c>
      <c r="B94" s="48">
        <v>11633</v>
      </c>
      <c r="C94" s="62"/>
      <c r="D94" s="62">
        <v>1</v>
      </c>
      <c r="E94" s="62">
        <v>1</v>
      </c>
      <c r="F94" s="62">
        <v>1272</v>
      </c>
      <c r="G94" s="68">
        <f t="shared" si="30"/>
        <v>1.1633</v>
      </c>
      <c r="H94" s="68">
        <f t="shared" si="31"/>
        <v>0.85962348491360785</v>
      </c>
      <c r="I94" s="69">
        <f t="shared" si="32"/>
        <v>7.8616352201257866E-4</v>
      </c>
      <c r="J94" s="62">
        <v>1</v>
      </c>
      <c r="K94" s="62">
        <v>1</v>
      </c>
      <c r="L94" s="61">
        <v>63.1</v>
      </c>
      <c r="M94" s="69">
        <v>0.16200000000000001</v>
      </c>
      <c r="P94" s="62" t="s">
        <v>94</v>
      </c>
      <c r="Q94" s="68">
        <v>25684</v>
      </c>
      <c r="R94" s="62"/>
      <c r="S94" s="62">
        <v>22</v>
      </c>
      <c r="T94" s="62">
        <v>12</v>
      </c>
      <c r="U94" s="62">
        <f>SUBTOTAL(109,Table11[20.01 Individuals])</f>
        <v>1602</v>
      </c>
      <c r="V94" s="68">
        <f t="shared" si="33"/>
        <v>2.5684</v>
      </c>
      <c r="W94" s="68">
        <f t="shared" si="34"/>
        <v>4.6721694440118364</v>
      </c>
      <c r="X94" s="69">
        <f t="shared" si="35"/>
        <v>7.4906367041198503E-3</v>
      </c>
      <c r="Y94" s="62">
        <v>8</v>
      </c>
      <c r="Z94" s="62">
        <v>6</v>
      </c>
      <c r="AA94" s="62">
        <v>49.5</v>
      </c>
      <c r="AB94" s="69">
        <v>0.13900000000000001</v>
      </c>
    </row>
    <row r="97" spans="1:28" ht="15" thickBot="1" x14ac:dyDescent="0.35">
      <c r="A97" s="94" t="s">
        <v>139</v>
      </c>
      <c r="B97" s="94"/>
      <c r="C97" s="94"/>
      <c r="D97" s="94"/>
      <c r="E97" s="94"/>
      <c r="F97" s="94"/>
      <c r="G97" s="94"/>
      <c r="H97" s="94"/>
      <c r="I97" s="94"/>
      <c r="J97" s="94"/>
      <c r="K97" s="94"/>
      <c r="L97" s="94"/>
      <c r="M97" s="94"/>
      <c r="P97" s="94" t="s">
        <v>141</v>
      </c>
      <c r="Q97" s="94"/>
      <c r="R97" s="94"/>
      <c r="S97" s="94"/>
      <c r="T97" s="94"/>
      <c r="U97" s="94"/>
      <c r="V97" s="94"/>
      <c r="W97" s="94"/>
      <c r="X97" s="94"/>
      <c r="Y97" s="94"/>
      <c r="Z97" s="94"/>
      <c r="AA97" s="94"/>
      <c r="AB97" s="94"/>
    </row>
    <row r="98" spans="1:28" ht="14.4" x14ac:dyDescent="0.3">
      <c r="A98" s="55" t="s">
        <v>0</v>
      </c>
      <c r="B98" s="55" t="s">
        <v>1</v>
      </c>
      <c r="C98" s="55" t="s">
        <v>2</v>
      </c>
      <c r="D98" s="55" t="s">
        <v>106</v>
      </c>
      <c r="E98" s="55" t="s">
        <v>107</v>
      </c>
      <c r="F98" s="55" t="s">
        <v>112</v>
      </c>
      <c r="G98" s="63" t="s">
        <v>133</v>
      </c>
      <c r="H98" s="75" t="s">
        <v>134</v>
      </c>
      <c r="I98" s="74" t="s">
        <v>135</v>
      </c>
      <c r="J98" s="55" t="s">
        <v>108</v>
      </c>
      <c r="K98" s="55" t="s">
        <v>109</v>
      </c>
      <c r="L98" s="55" t="s">
        <v>3</v>
      </c>
      <c r="M98" s="64" t="s">
        <v>4</v>
      </c>
      <c r="P98" s="55" t="s">
        <v>0</v>
      </c>
      <c r="Q98" s="55" t="s">
        <v>1</v>
      </c>
      <c r="R98" s="55" t="s">
        <v>2</v>
      </c>
      <c r="S98" s="55" t="s">
        <v>106</v>
      </c>
      <c r="T98" s="55" t="s">
        <v>107</v>
      </c>
      <c r="U98" s="55" t="s">
        <v>114</v>
      </c>
      <c r="V98" s="63" t="s">
        <v>133</v>
      </c>
      <c r="W98" s="75" t="s">
        <v>134</v>
      </c>
      <c r="X98" s="74" t="s">
        <v>135</v>
      </c>
      <c r="Y98" s="55" t="s">
        <v>108</v>
      </c>
      <c r="Z98" s="55" t="s">
        <v>109</v>
      </c>
      <c r="AA98" s="55" t="s">
        <v>3</v>
      </c>
      <c r="AB98" s="64" t="s">
        <v>4</v>
      </c>
    </row>
    <row r="99" spans="1:28" ht="14.4" x14ac:dyDescent="0.3">
      <c r="A99" s="61" t="s">
        <v>70</v>
      </c>
      <c r="B99" s="70">
        <v>5456</v>
      </c>
      <c r="C99" s="61"/>
      <c r="D99" s="61">
        <v>5</v>
      </c>
      <c r="E99" s="61">
        <v>4</v>
      </c>
      <c r="F99" s="61">
        <v>1506</v>
      </c>
      <c r="G99" s="66">
        <f t="shared" ref="G99:G108" si="36">B99/10000</f>
        <v>0.54559999999999997</v>
      </c>
      <c r="H99" s="66">
        <f t="shared" ref="H99:H108" si="37">E99/G99</f>
        <v>7.3313782991202352</v>
      </c>
      <c r="I99" s="67">
        <f t="shared" ref="I99:I108" si="38">E99/F99</f>
        <v>2.6560424966799467E-3</v>
      </c>
      <c r="J99" s="61">
        <v>6</v>
      </c>
      <c r="K99" s="61">
        <v>3</v>
      </c>
      <c r="L99" s="61">
        <v>47.9</v>
      </c>
      <c r="M99" s="67">
        <v>0.249</v>
      </c>
      <c r="P99" s="61" t="s">
        <v>73</v>
      </c>
      <c r="Q99" s="66">
        <v>31720</v>
      </c>
      <c r="R99" s="61">
        <v>8</v>
      </c>
      <c r="S99" s="61">
        <v>65</v>
      </c>
      <c r="T99" s="61">
        <v>28</v>
      </c>
      <c r="U99" s="61">
        <v>1803</v>
      </c>
      <c r="V99" s="66">
        <f t="shared" ref="V99:V108" si="39">Q99/10000</f>
        <v>3.1720000000000002</v>
      </c>
      <c r="W99" s="66">
        <f t="shared" ref="W99:W108" si="40">T99/V99</f>
        <v>8.827238335435057</v>
      </c>
      <c r="X99" s="67">
        <f t="shared" ref="X99:X108" si="41">T99/U99</f>
        <v>1.552967276760954E-2</v>
      </c>
      <c r="Y99" s="61">
        <v>18</v>
      </c>
      <c r="Z99" s="61">
        <v>14</v>
      </c>
      <c r="AA99" s="61">
        <v>55.8</v>
      </c>
      <c r="AB99" s="67">
        <v>0.12400000000000001</v>
      </c>
    </row>
    <row r="100" spans="1:28" ht="14.4" x14ac:dyDescent="0.3">
      <c r="A100" s="61" t="s">
        <v>33</v>
      </c>
      <c r="B100" s="71">
        <v>66179</v>
      </c>
      <c r="C100" s="62"/>
      <c r="D100" s="62">
        <v>25</v>
      </c>
      <c r="E100" s="62">
        <v>19</v>
      </c>
      <c r="F100" s="62">
        <v>1506</v>
      </c>
      <c r="G100" s="68">
        <f t="shared" si="36"/>
        <v>6.6178999999999997</v>
      </c>
      <c r="H100" s="68">
        <f t="shared" si="37"/>
        <v>2.8710013750585532</v>
      </c>
      <c r="I100" s="69">
        <f t="shared" si="38"/>
        <v>1.2616201859229747E-2</v>
      </c>
      <c r="J100" s="62">
        <v>31</v>
      </c>
      <c r="K100" s="62">
        <v>24</v>
      </c>
      <c r="L100" s="61">
        <v>70.7</v>
      </c>
      <c r="M100" s="69">
        <v>0.19100000000000003</v>
      </c>
      <c r="P100" s="62" t="s">
        <v>35</v>
      </c>
      <c r="Q100" s="68">
        <v>13671</v>
      </c>
      <c r="R100" s="62">
        <v>2</v>
      </c>
      <c r="S100" s="62">
        <v>12</v>
      </c>
      <c r="T100" s="62">
        <v>11</v>
      </c>
      <c r="U100" s="62">
        <v>1803</v>
      </c>
      <c r="V100" s="68">
        <f t="shared" si="39"/>
        <v>1.3671</v>
      </c>
      <c r="W100" s="68">
        <f t="shared" si="40"/>
        <v>8.0462292443859269</v>
      </c>
      <c r="X100" s="69">
        <f t="shared" si="41"/>
        <v>6.1009428729894618E-3</v>
      </c>
      <c r="Y100" s="62">
        <v>3</v>
      </c>
      <c r="Z100" s="62">
        <v>3</v>
      </c>
      <c r="AA100" s="62">
        <v>46.7</v>
      </c>
      <c r="AB100" s="69">
        <v>0.115</v>
      </c>
    </row>
    <row r="101" spans="1:28" ht="14.4" x14ac:dyDescent="0.3">
      <c r="A101" s="61" t="s">
        <v>64</v>
      </c>
      <c r="B101" s="70">
        <v>45873</v>
      </c>
      <c r="C101" s="61"/>
      <c r="D101" s="61">
        <v>20</v>
      </c>
      <c r="E101" s="61">
        <v>17</v>
      </c>
      <c r="F101" s="61">
        <v>1506</v>
      </c>
      <c r="G101" s="66">
        <f t="shared" si="36"/>
        <v>4.5872999999999999</v>
      </c>
      <c r="H101" s="66">
        <f t="shared" si="37"/>
        <v>3.7058836352538531</v>
      </c>
      <c r="I101" s="67">
        <f t="shared" si="38"/>
        <v>1.1288180610889775E-2</v>
      </c>
      <c r="J101" s="61">
        <v>4</v>
      </c>
      <c r="K101" s="61">
        <v>4</v>
      </c>
      <c r="L101" s="61">
        <v>60.1</v>
      </c>
      <c r="M101" s="67">
        <v>0.188</v>
      </c>
      <c r="P101" s="61" t="s">
        <v>51</v>
      </c>
      <c r="Q101" s="66">
        <v>29327</v>
      </c>
      <c r="R101" s="61">
        <v>5</v>
      </c>
      <c r="S101" s="61">
        <v>46</v>
      </c>
      <c r="T101" s="61">
        <v>23</v>
      </c>
      <c r="U101" s="61">
        <v>1803</v>
      </c>
      <c r="V101" s="66">
        <f t="shared" si="39"/>
        <v>2.9327000000000001</v>
      </c>
      <c r="W101" s="66">
        <f t="shared" si="40"/>
        <v>7.842602380059331</v>
      </c>
      <c r="X101" s="67">
        <f t="shared" si="41"/>
        <v>1.2756516916250694E-2</v>
      </c>
      <c r="Y101" s="61">
        <v>27</v>
      </c>
      <c r="Z101" s="61">
        <v>15</v>
      </c>
      <c r="AA101" s="61">
        <v>24.7</v>
      </c>
      <c r="AB101" s="67">
        <v>0.153</v>
      </c>
    </row>
    <row r="102" spans="1:28" ht="14.4" x14ac:dyDescent="0.3">
      <c r="A102" s="61" t="s">
        <v>82</v>
      </c>
      <c r="B102" s="71">
        <v>9804</v>
      </c>
      <c r="C102" s="62"/>
      <c r="D102" s="62">
        <v>5</v>
      </c>
      <c r="E102" s="62">
        <v>1</v>
      </c>
      <c r="F102" s="62">
        <v>1506</v>
      </c>
      <c r="G102" s="68">
        <f t="shared" si="36"/>
        <v>0.98040000000000005</v>
      </c>
      <c r="H102" s="68">
        <f t="shared" si="37"/>
        <v>1.0199918400652794</v>
      </c>
      <c r="I102" s="69">
        <f t="shared" si="38"/>
        <v>6.6401062416998667E-4</v>
      </c>
      <c r="J102" s="62">
        <v>5</v>
      </c>
      <c r="K102" s="62">
        <v>1</v>
      </c>
      <c r="L102" s="61">
        <v>53</v>
      </c>
      <c r="M102" s="69">
        <v>0.184</v>
      </c>
      <c r="P102" s="61" t="s">
        <v>32</v>
      </c>
      <c r="Q102" s="68">
        <v>46562</v>
      </c>
      <c r="R102" s="62">
        <v>8</v>
      </c>
      <c r="S102" s="62">
        <v>47</v>
      </c>
      <c r="T102" s="62">
        <v>35</v>
      </c>
      <c r="U102" s="62">
        <v>1803</v>
      </c>
      <c r="V102" s="68">
        <f t="shared" si="39"/>
        <v>4.6562000000000001</v>
      </c>
      <c r="W102" s="68">
        <f t="shared" si="40"/>
        <v>7.5168592414415185</v>
      </c>
      <c r="X102" s="69">
        <f t="shared" si="41"/>
        <v>1.9412090959511925E-2</v>
      </c>
      <c r="Y102" s="62">
        <v>15</v>
      </c>
      <c r="Z102" s="62">
        <v>12</v>
      </c>
      <c r="AA102" s="62">
        <v>41.7</v>
      </c>
      <c r="AB102" s="69">
        <v>0.10800000000000001</v>
      </c>
    </row>
    <row r="103" spans="1:28" ht="14.4" x14ac:dyDescent="0.3">
      <c r="A103" s="61" t="s">
        <v>65</v>
      </c>
      <c r="B103" s="70">
        <v>8802</v>
      </c>
      <c r="C103" s="61"/>
      <c r="D103" s="61">
        <v>2</v>
      </c>
      <c r="E103" s="61">
        <v>2</v>
      </c>
      <c r="F103" s="61">
        <v>1506</v>
      </c>
      <c r="G103" s="66">
        <f t="shared" si="36"/>
        <v>0.88019999999999998</v>
      </c>
      <c r="H103" s="66">
        <f t="shared" si="37"/>
        <v>2.2722108611679164</v>
      </c>
      <c r="I103" s="67">
        <f t="shared" si="38"/>
        <v>1.3280212483399733E-3</v>
      </c>
      <c r="J103" s="61">
        <v>2</v>
      </c>
      <c r="K103" s="61">
        <v>1</v>
      </c>
      <c r="L103" s="61">
        <v>75.5</v>
      </c>
      <c r="M103" s="67">
        <v>0.16899999999999998</v>
      </c>
      <c r="P103" s="72" t="s">
        <v>85</v>
      </c>
      <c r="Q103" s="66">
        <v>3333</v>
      </c>
      <c r="R103" s="61">
        <v>2</v>
      </c>
      <c r="S103" s="61">
        <v>10</v>
      </c>
      <c r="T103" s="61">
        <v>2</v>
      </c>
      <c r="U103" s="61">
        <v>1803</v>
      </c>
      <c r="V103" s="66">
        <f t="shared" si="39"/>
        <v>0.33329999999999999</v>
      </c>
      <c r="W103" s="66">
        <f t="shared" si="40"/>
        <v>6.0006000600060005</v>
      </c>
      <c r="X103" s="67">
        <f t="shared" si="41"/>
        <v>1.1092623405435386E-3</v>
      </c>
      <c r="Y103" s="61">
        <v>0</v>
      </c>
      <c r="Z103" s="61">
        <v>0</v>
      </c>
      <c r="AA103" s="61">
        <v>38.5</v>
      </c>
      <c r="AB103" s="67">
        <v>0.109</v>
      </c>
    </row>
    <row r="104" spans="1:28" ht="14.4" x14ac:dyDescent="0.3">
      <c r="A104" s="61" t="s">
        <v>89</v>
      </c>
      <c r="B104" s="71">
        <v>11575</v>
      </c>
      <c r="C104" s="62"/>
      <c r="D104" s="62">
        <v>1</v>
      </c>
      <c r="E104" s="62">
        <v>1</v>
      </c>
      <c r="F104" s="62">
        <v>1506</v>
      </c>
      <c r="G104" s="68">
        <f t="shared" si="36"/>
        <v>1.1575</v>
      </c>
      <c r="H104" s="68">
        <f t="shared" si="37"/>
        <v>0.86393088552915764</v>
      </c>
      <c r="I104" s="69">
        <f t="shared" si="38"/>
        <v>6.6401062416998667E-4</v>
      </c>
      <c r="J104" s="62">
        <v>1</v>
      </c>
      <c r="K104" s="62">
        <v>1</v>
      </c>
      <c r="L104" s="61">
        <v>51.6</v>
      </c>
      <c r="M104" s="69">
        <v>0.16800000000000001</v>
      </c>
      <c r="P104" s="62" t="s">
        <v>63</v>
      </c>
      <c r="Q104" s="68">
        <v>29192</v>
      </c>
      <c r="R104" s="62">
        <v>2</v>
      </c>
      <c r="S104" s="62">
        <v>26</v>
      </c>
      <c r="T104" s="62">
        <v>17</v>
      </c>
      <c r="U104" s="62">
        <v>1803</v>
      </c>
      <c r="V104" s="68">
        <f t="shared" si="39"/>
        <v>2.9192</v>
      </c>
      <c r="W104" s="68">
        <f t="shared" si="40"/>
        <v>5.8235132913126888</v>
      </c>
      <c r="X104" s="69">
        <f t="shared" si="41"/>
        <v>9.4287298946200779E-3</v>
      </c>
      <c r="Y104" s="62">
        <v>11</v>
      </c>
      <c r="Z104" s="62">
        <v>10</v>
      </c>
      <c r="AA104" s="62">
        <v>53.9</v>
      </c>
      <c r="AB104" s="69">
        <v>0.13600000000000001</v>
      </c>
    </row>
    <row r="105" spans="1:28" ht="14.4" x14ac:dyDescent="0.3">
      <c r="A105" s="61" t="s">
        <v>51</v>
      </c>
      <c r="B105" s="70">
        <v>28718</v>
      </c>
      <c r="C105" s="61"/>
      <c r="D105" s="61">
        <v>19</v>
      </c>
      <c r="E105" s="61">
        <v>12</v>
      </c>
      <c r="F105" s="61">
        <v>1506</v>
      </c>
      <c r="G105" s="66">
        <f t="shared" si="36"/>
        <v>2.8717999999999999</v>
      </c>
      <c r="H105" s="66">
        <f t="shared" si="37"/>
        <v>4.1785639668500592</v>
      </c>
      <c r="I105" s="67">
        <f t="shared" si="38"/>
        <v>7.9681274900398405E-3</v>
      </c>
      <c r="J105" s="61">
        <v>17</v>
      </c>
      <c r="K105" s="61">
        <v>10</v>
      </c>
      <c r="L105" s="61">
        <v>35.9</v>
      </c>
      <c r="M105" s="67">
        <v>0.16600000000000001</v>
      </c>
      <c r="P105" s="61" t="s">
        <v>70</v>
      </c>
      <c r="Q105" s="66">
        <v>5572</v>
      </c>
      <c r="R105" s="61">
        <v>0</v>
      </c>
      <c r="S105" s="61">
        <v>4</v>
      </c>
      <c r="T105" s="61">
        <v>3</v>
      </c>
      <c r="U105" s="61">
        <v>1803</v>
      </c>
      <c r="V105" s="66">
        <f t="shared" si="39"/>
        <v>0.55720000000000003</v>
      </c>
      <c r="W105" s="66">
        <f t="shared" si="40"/>
        <v>5.3840631730078963</v>
      </c>
      <c r="X105" s="67">
        <f t="shared" si="41"/>
        <v>1.6638935108153079E-3</v>
      </c>
      <c r="Y105" s="61">
        <v>4</v>
      </c>
      <c r="Z105" s="61">
        <v>3</v>
      </c>
      <c r="AA105" s="61">
        <v>30.6</v>
      </c>
      <c r="AB105" s="67">
        <v>0.22700000000000001</v>
      </c>
    </row>
    <row r="106" spans="1:28" ht="14.4" x14ac:dyDescent="0.3">
      <c r="A106" s="62" t="s">
        <v>19</v>
      </c>
      <c r="B106" s="71">
        <v>533677</v>
      </c>
      <c r="C106" s="62"/>
      <c r="D106" s="62">
        <v>259</v>
      </c>
      <c r="E106" s="62">
        <v>189</v>
      </c>
      <c r="F106" s="62">
        <v>1506</v>
      </c>
      <c r="G106" s="68">
        <f t="shared" si="36"/>
        <v>53.367699999999999</v>
      </c>
      <c r="H106" s="68">
        <f t="shared" si="37"/>
        <v>3.5414679665790358</v>
      </c>
      <c r="I106" s="69">
        <f t="shared" si="38"/>
        <v>0.12549800796812749</v>
      </c>
      <c r="J106" s="62">
        <v>173</v>
      </c>
      <c r="K106" s="62">
        <v>136</v>
      </c>
      <c r="L106" s="62">
        <v>46</v>
      </c>
      <c r="M106" s="69">
        <v>0.16500000000000001</v>
      </c>
      <c r="P106" s="61" t="s">
        <v>38</v>
      </c>
      <c r="Q106" s="68">
        <v>9351</v>
      </c>
      <c r="R106" s="62">
        <v>2</v>
      </c>
      <c r="S106" s="62">
        <v>6</v>
      </c>
      <c r="T106" s="62">
        <v>5</v>
      </c>
      <c r="U106" s="62">
        <v>1803</v>
      </c>
      <c r="V106" s="68">
        <f t="shared" si="39"/>
        <v>0.93510000000000004</v>
      </c>
      <c r="W106" s="68">
        <f t="shared" si="40"/>
        <v>5.3470217089081382</v>
      </c>
      <c r="X106" s="69">
        <f t="shared" si="41"/>
        <v>2.7731558513588465E-3</v>
      </c>
      <c r="Y106" s="62">
        <v>3</v>
      </c>
      <c r="Z106" s="62">
        <v>3</v>
      </c>
      <c r="AA106" s="62">
        <v>21.1</v>
      </c>
      <c r="AB106" s="69">
        <v>7.8E-2</v>
      </c>
    </row>
    <row r="107" spans="1:28" ht="14.4" x14ac:dyDescent="0.3">
      <c r="A107" s="61" t="s">
        <v>80</v>
      </c>
      <c r="B107" s="70">
        <v>13879</v>
      </c>
      <c r="C107" s="61"/>
      <c r="D107" s="61">
        <v>18</v>
      </c>
      <c r="E107" s="61">
        <v>6</v>
      </c>
      <c r="F107" s="61">
        <v>1506</v>
      </c>
      <c r="G107" s="66">
        <f t="shared" si="36"/>
        <v>1.3878999999999999</v>
      </c>
      <c r="H107" s="66">
        <f t="shared" si="37"/>
        <v>4.3230780315584703</v>
      </c>
      <c r="I107" s="67">
        <f t="shared" si="38"/>
        <v>3.9840637450199202E-3</v>
      </c>
      <c r="J107" s="61">
        <v>2</v>
      </c>
      <c r="K107" s="61">
        <v>2</v>
      </c>
      <c r="L107" s="61">
        <v>155.30000000000001</v>
      </c>
      <c r="M107" s="67">
        <v>0.16399999999999998</v>
      </c>
      <c r="P107" s="61" t="s">
        <v>23</v>
      </c>
      <c r="Q107" s="66">
        <v>18761</v>
      </c>
      <c r="R107" s="61">
        <v>0</v>
      </c>
      <c r="S107" s="61">
        <v>28</v>
      </c>
      <c r="T107" s="61">
        <v>10</v>
      </c>
      <c r="U107" s="61">
        <v>1803</v>
      </c>
      <c r="V107" s="66">
        <f t="shared" si="39"/>
        <v>1.8761000000000001</v>
      </c>
      <c r="W107" s="66">
        <f t="shared" si="40"/>
        <v>5.3302062789829963</v>
      </c>
      <c r="X107" s="67">
        <f t="shared" si="41"/>
        <v>5.546311702717693E-3</v>
      </c>
      <c r="Y107" s="61">
        <v>15</v>
      </c>
      <c r="Z107" s="61">
        <v>5</v>
      </c>
      <c r="AA107" s="61">
        <v>21.7</v>
      </c>
      <c r="AB107" s="67">
        <v>8.900000000000001E-2</v>
      </c>
    </row>
    <row r="108" spans="1:28" ht="14.4" x14ac:dyDescent="0.3">
      <c r="A108" s="61" t="s">
        <v>43</v>
      </c>
      <c r="B108" s="48">
        <v>140898</v>
      </c>
      <c r="C108" s="62"/>
      <c r="D108" s="62">
        <v>17</v>
      </c>
      <c r="E108" s="62">
        <v>14</v>
      </c>
      <c r="F108" s="62">
        <v>1506</v>
      </c>
      <c r="G108" s="68">
        <f t="shared" si="36"/>
        <v>14.0898</v>
      </c>
      <c r="H108" s="68">
        <f t="shared" si="37"/>
        <v>0.99362659512555185</v>
      </c>
      <c r="I108" s="69">
        <f t="shared" si="38"/>
        <v>9.2961487383798145E-3</v>
      </c>
      <c r="J108" s="62">
        <v>16</v>
      </c>
      <c r="K108" s="62">
        <v>12</v>
      </c>
      <c r="L108" s="61">
        <v>75.099999999999994</v>
      </c>
      <c r="M108" s="69">
        <v>0.16</v>
      </c>
      <c r="P108" s="61" t="s">
        <v>68</v>
      </c>
      <c r="Q108" s="68">
        <v>3802</v>
      </c>
      <c r="R108" s="62">
        <v>2</v>
      </c>
      <c r="S108" s="62">
        <v>3</v>
      </c>
      <c r="T108" s="62">
        <v>2</v>
      </c>
      <c r="U108" s="62">
        <v>1803</v>
      </c>
      <c r="V108" s="68">
        <f t="shared" si="39"/>
        <v>0.38019999999999998</v>
      </c>
      <c r="W108" s="68">
        <f t="shared" si="40"/>
        <v>5.2603892688058922</v>
      </c>
      <c r="X108" s="69">
        <f t="shared" si="41"/>
        <v>1.1092623405435386E-3</v>
      </c>
      <c r="Y108" s="62">
        <v>1</v>
      </c>
      <c r="Z108" s="62">
        <v>1</v>
      </c>
      <c r="AA108" s="62">
        <v>63.5</v>
      </c>
      <c r="AB108" s="69">
        <v>7.400000000000001E-2</v>
      </c>
    </row>
    <row r="123" spans="1:28" ht="15" thickBot="1" x14ac:dyDescent="0.35">
      <c r="A123" s="94" t="s">
        <v>142</v>
      </c>
      <c r="B123" s="94"/>
      <c r="C123" s="94"/>
      <c r="D123" s="94"/>
      <c r="E123" s="94"/>
      <c r="F123" s="94"/>
      <c r="G123" s="94"/>
      <c r="H123" s="94"/>
      <c r="I123" s="94"/>
      <c r="J123" s="94"/>
      <c r="K123" s="94"/>
      <c r="L123" s="94"/>
      <c r="M123" s="94"/>
      <c r="O123" s="45"/>
      <c r="P123" s="94" t="s">
        <v>144</v>
      </c>
      <c r="Q123" s="94"/>
      <c r="R123" s="94"/>
      <c r="S123" s="94"/>
      <c r="T123" s="94"/>
      <c r="U123" s="94"/>
      <c r="V123" s="94"/>
      <c r="W123" s="94"/>
      <c r="X123" s="94"/>
      <c r="Y123" s="94"/>
      <c r="Z123" s="94"/>
      <c r="AA123" s="94"/>
      <c r="AB123" s="94"/>
    </row>
    <row r="124" spans="1:28" ht="14.4" x14ac:dyDescent="0.3">
      <c r="A124" s="55" t="s">
        <v>0</v>
      </c>
      <c r="B124" s="55" t="s">
        <v>1</v>
      </c>
      <c r="C124" s="55" t="s">
        <v>2</v>
      </c>
      <c r="D124" s="55" t="s">
        <v>106</v>
      </c>
      <c r="E124" s="55" t="s">
        <v>107</v>
      </c>
      <c r="F124" s="55" t="s">
        <v>112</v>
      </c>
      <c r="G124" s="63" t="s">
        <v>133</v>
      </c>
      <c r="H124" s="75" t="s">
        <v>134</v>
      </c>
      <c r="I124" s="74" t="s">
        <v>135</v>
      </c>
      <c r="J124" s="55" t="s">
        <v>108</v>
      </c>
      <c r="K124" s="55" t="s">
        <v>109</v>
      </c>
      <c r="L124" s="55" t="s">
        <v>3</v>
      </c>
      <c r="M124" s="64" t="s">
        <v>4</v>
      </c>
      <c r="P124" s="55" t="s">
        <v>0</v>
      </c>
      <c r="Q124" s="55" t="s">
        <v>1</v>
      </c>
      <c r="R124" s="55" t="s">
        <v>2</v>
      </c>
      <c r="S124" s="55" t="s">
        <v>106</v>
      </c>
      <c r="T124" s="55" t="s">
        <v>107</v>
      </c>
      <c r="U124" s="55" t="s">
        <v>112</v>
      </c>
      <c r="V124" s="63" t="s">
        <v>133</v>
      </c>
      <c r="W124" s="75" t="s">
        <v>134</v>
      </c>
      <c r="X124" s="74" t="s">
        <v>135</v>
      </c>
      <c r="Y124" s="55" t="s">
        <v>105</v>
      </c>
      <c r="Z124" s="55" t="s">
        <v>109</v>
      </c>
      <c r="AA124" s="55" t="s">
        <v>3</v>
      </c>
      <c r="AB124" s="63" t="s">
        <v>4</v>
      </c>
    </row>
    <row r="125" spans="1:28" ht="14.4" x14ac:dyDescent="0.3">
      <c r="A125" s="61" t="s">
        <v>80</v>
      </c>
      <c r="B125" s="65">
        <v>13768</v>
      </c>
      <c r="C125" s="61"/>
      <c r="D125" s="61">
        <v>4</v>
      </c>
      <c r="E125" s="61">
        <v>4</v>
      </c>
      <c r="F125" s="61">
        <v>1272</v>
      </c>
      <c r="G125" s="66">
        <f t="shared" ref="G125:G134" si="42">B125/10000</f>
        <v>1.3768</v>
      </c>
      <c r="H125" s="66">
        <f t="shared" ref="H125:H134" si="43">E125/G125</f>
        <v>2.9052876234747238</v>
      </c>
      <c r="I125" s="67">
        <f t="shared" ref="I125:I134" si="44">E125/F125</f>
        <v>3.1446540880503146E-3</v>
      </c>
      <c r="J125" s="61">
        <v>0</v>
      </c>
      <c r="K125" s="61">
        <v>0</v>
      </c>
      <c r="L125" s="61">
        <v>174.6</v>
      </c>
      <c r="M125" s="67">
        <v>0.17199999999999999</v>
      </c>
      <c r="P125" s="61" t="s">
        <v>80</v>
      </c>
      <c r="Q125" s="66">
        <v>13799</v>
      </c>
      <c r="R125" s="61"/>
      <c r="S125" s="61">
        <v>1</v>
      </c>
      <c r="T125" s="61">
        <v>1</v>
      </c>
      <c r="U125" s="61">
        <f>SUBTOTAL(109,Table11[20.01 Individuals])</f>
        <v>1602</v>
      </c>
      <c r="V125" s="66">
        <f t="shared" ref="V125:V134" si="45">Q125/10000</f>
        <v>1.3798999999999999</v>
      </c>
      <c r="W125" s="66">
        <f t="shared" ref="W125:W134" si="46">T125/V125</f>
        <v>0.72469019494166254</v>
      </c>
      <c r="X125" s="67">
        <f t="shared" ref="X125:X134" si="47">T125/U125</f>
        <v>6.2421972534332086E-4</v>
      </c>
      <c r="Y125" s="61">
        <v>0</v>
      </c>
      <c r="Z125" s="61">
        <v>0</v>
      </c>
      <c r="AA125" s="61">
        <v>145.6</v>
      </c>
      <c r="AB125" s="67">
        <v>0.155</v>
      </c>
    </row>
    <row r="126" spans="1:28" ht="14.4" x14ac:dyDescent="0.3">
      <c r="A126" s="89" t="s">
        <v>85</v>
      </c>
      <c r="B126" s="48">
        <v>3392</v>
      </c>
      <c r="C126" s="62"/>
      <c r="D126" s="62">
        <v>0</v>
      </c>
      <c r="E126" s="62">
        <v>0</v>
      </c>
      <c r="F126" s="62">
        <v>1272</v>
      </c>
      <c r="G126" s="68">
        <f t="shared" si="42"/>
        <v>0.3392</v>
      </c>
      <c r="H126" s="68">
        <f t="shared" si="43"/>
        <v>0</v>
      </c>
      <c r="I126" s="69">
        <f t="shared" si="44"/>
        <v>0</v>
      </c>
      <c r="J126" s="62">
        <v>0</v>
      </c>
      <c r="K126" s="62">
        <v>0</v>
      </c>
      <c r="L126" s="89">
        <v>110.3</v>
      </c>
      <c r="M126" s="69">
        <v>9.3000000000000013E-2</v>
      </c>
      <c r="P126" s="61" t="s">
        <v>78</v>
      </c>
      <c r="Q126" s="68">
        <v>37467</v>
      </c>
      <c r="R126" s="62"/>
      <c r="S126" s="62">
        <v>9</v>
      </c>
      <c r="T126" s="62">
        <v>8</v>
      </c>
      <c r="U126" s="62">
        <f>SUBTOTAL(109,Table11[20.01 Individuals])</f>
        <v>1602</v>
      </c>
      <c r="V126" s="68">
        <f t="shared" si="45"/>
        <v>3.7467000000000001</v>
      </c>
      <c r="W126" s="68">
        <f t="shared" si="46"/>
        <v>2.1352123201750874</v>
      </c>
      <c r="X126" s="69">
        <f t="shared" si="47"/>
        <v>4.9937578027465668E-3</v>
      </c>
      <c r="Y126" s="62">
        <v>2</v>
      </c>
      <c r="Z126" s="62">
        <v>2</v>
      </c>
      <c r="AA126" s="61">
        <v>91</v>
      </c>
      <c r="AB126" s="69">
        <v>8.6999999999999994E-2</v>
      </c>
    </row>
    <row r="127" spans="1:28" ht="14.4" x14ac:dyDescent="0.3">
      <c r="A127" s="61" t="s">
        <v>78</v>
      </c>
      <c r="B127" s="65">
        <v>36789</v>
      </c>
      <c r="C127" s="61"/>
      <c r="D127" s="61">
        <v>3</v>
      </c>
      <c r="E127" s="61">
        <v>3</v>
      </c>
      <c r="F127" s="61">
        <v>1272</v>
      </c>
      <c r="G127" s="66">
        <f t="shared" si="42"/>
        <v>3.6789000000000001</v>
      </c>
      <c r="H127" s="66">
        <f t="shared" si="43"/>
        <v>0.81546114327652286</v>
      </c>
      <c r="I127" s="67">
        <f t="shared" si="44"/>
        <v>2.3584905660377358E-3</v>
      </c>
      <c r="J127" s="61">
        <v>1</v>
      </c>
      <c r="K127" s="61">
        <v>1</v>
      </c>
      <c r="L127" s="61">
        <v>109.1</v>
      </c>
      <c r="M127" s="67">
        <v>0.1</v>
      </c>
      <c r="P127" s="61" t="s">
        <v>87</v>
      </c>
      <c r="Q127" s="66">
        <v>5052</v>
      </c>
      <c r="R127" s="61"/>
      <c r="S127" s="61">
        <v>0</v>
      </c>
      <c r="T127" s="61">
        <v>0</v>
      </c>
      <c r="U127" s="61">
        <f>SUBTOTAL(109,Table11[20.01 Individuals])</f>
        <v>1602</v>
      </c>
      <c r="V127" s="66">
        <f t="shared" si="45"/>
        <v>0.50519999999999998</v>
      </c>
      <c r="W127" s="66">
        <f t="shared" si="46"/>
        <v>0</v>
      </c>
      <c r="X127" s="67">
        <f t="shared" si="47"/>
        <v>0</v>
      </c>
      <c r="Y127" s="61">
        <v>0</v>
      </c>
      <c r="Z127" s="61">
        <v>0</v>
      </c>
      <c r="AA127" s="61">
        <v>84.9</v>
      </c>
      <c r="AB127" s="67">
        <v>0.113</v>
      </c>
    </row>
    <row r="128" spans="1:28" ht="14.4" x14ac:dyDescent="0.3">
      <c r="A128" s="62" t="s">
        <v>87</v>
      </c>
      <c r="B128" s="48">
        <v>5124</v>
      </c>
      <c r="C128" s="62"/>
      <c r="D128" s="62">
        <v>4</v>
      </c>
      <c r="E128" s="62">
        <v>1</v>
      </c>
      <c r="F128" s="62">
        <v>1272</v>
      </c>
      <c r="G128" s="68">
        <f t="shared" si="42"/>
        <v>0.51239999999999997</v>
      </c>
      <c r="H128" s="68">
        <f t="shared" si="43"/>
        <v>1.9516003122560501</v>
      </c>
      <c r="I128" s="69">
        <f t="shared" si="44"/>
        <v>7.8616352201257866E-4</v>
      </c>
      <c r="J128" s="62">
        <v>0</v>
      </c>
      <c r="K128" s="62"/>
      <c r="L128" s="62">
        <v>107.9</v>
      </c>
      <c r="M128" s="69">
        <v>0.13200000000000001</v>
      </c>
      <c r="P128" s="61" t="s">
        <v>56</v>
      </c>
      <c r="Q128" s="68">
        <v>15841</v>
      </c>
      <c r="R128" s="62"/>
      <c r="S128" s="62">
        <v>2</v>
      </c>
      <c r="T128" s="62">
        <v>2</v>
      </c>
      <c r="U128" s="62">
        <f>SUBTOTAL(109,Table11[20.01 Individuals])</f>
        <v>1602</v>
      </c>
      <c r="V128" s="68">
        <f t="shared" si="45"/>
        <v>1.5841000000000001</v>
      </c>
      <c r="W128" s="68">
        <f t="shared" si="46"/>
        <v>1.2625465564042673</v>
      </c>
      <c r="X128" s="69">
        <f t="shared" si="47"/>
        <v>1.2484394506866417E-3</v>
      </c>
      <c r="Y128" s="62">
        <v>0</v>
      </c>
      <c r="Z128" s="62">
        <v>0</v>
      </c>
      <c r="AA128" s="61">
        <v>82.4</v>
      </c>
      <c r="AB128" s="69">
        <v>0.13500000000000001</v>
      </c>
    </row>
    <row r="129" spans="1:28" ht="14.4" x14ac:dyDescent="0.3">
      <c r="A129" s="61" t="s">
        <v>45</v>
      </c>
      <c r="B129" s="65">
        <v>15762</v>
      </c>
      <c r="C129" s="61"/>
      <c r="D129" s="61">
        <v>4</v>
      </c>
      <c r="E129" s="61">
        <v>3</v>
      </c>
      <c r="F129" s="61">
        <v>1272</v>
      </c>
      <c r="G129" s="66">
        <f t="shared" si="42"/>
        <v>1.5762</v>
      </c>
      <c r="H129" s="66">
        <f t="shared" si="43"/>
        <v>1.903311762466692</v>
      </c>
      <c r="I129" s="67">
        <f t="shared" si="44"/>
        <v>2.3584905660377358E-3</v>
      </c>
      <c r="J129" s="61"/>
      <c r="K129" s="61"/>
      <c r="L129" s="61">
        <v>107.2</v>
      </c>
      <c r="M129" s="67">
        <v>0.11900000000000001</v>
      </c>
      <c r="P129" s="61" t="s">
        <v>45</v>
      </c>
      <c r="Q129" s="66">
        <v>15610</v>
      </c>
      <c r="R129" s="61"/>
      <c r="S129" s="61">
        <v>5</v>
      </c>
      <c r="T129" s="61">
        <v>4</v>
      </c>
      <c r="U129" s="61">
        <f>SUBTOTAL(109,Table11[20.01 Individuals])</f>
        <v>1602</v>
      </c>
      <c r="V129" s="66">
        <f t="shared" si="45"/>
        <v>1.5609999999999999</v>
      </c>
      <c r="W129" s="66">
        <f t="shared" si="46"/>
        <v>2.5624599615631007</v>
      </c>
      <c r="X129" s="67">
        <f t="shared" si="47"/>
        <v>2.4968789013732834E-3</v>
      </c>
      <c r="Y129" s="61">
        <v>1</v>
      </c>
      <c r="Z129" s="61">
        <v>1</v>
      </c>
      <c r="AA129" s="61">
        <v>80.599999999999994</v>
      </c>
      <c r="AB129" s="67">
        <v>0.128</v>
      </c>
    </row>
    <row r="130" spans="1:28" ht="14.4" x14ac:dyDescent="0.3">
      <c r="A130" s="61" t="s">
        <v>47</v>
      </c>
      <c r="B130" s="48">
        <v>35576</v>
      </c>
      <c r="C130" s="62"/>
      <c r="D130" s="62">
        <v>22</v>
      </c>
      <c r="E130" s="62">
        <v>14</v>
      </c>
      <c r="F130" s="62">
        <v>1272</v>
      </c>
      <c r="G130" s="68">
        <f t="shared" si="42"/>
        <v>3.5575999999999999</v>
      </c>
      <c r="H130" s="68">
        <f t="shared" si="43"/>
        <v>3.935237238587812</v>
      </c>
      <c r="I130" s="69">
        <f t="shared" si="44"/>
        <v>1.10062893081761E-2</v>
      </c>
      <c r="J130" s="62">
        <v>20</v>
      </c>
      <c r="K130" s="62">
        <v>12</v>
      </c>
      <c r="L130" s="61">
        <v>99.1</v>
      </c>
      <c r="M130" s="69">
        <v>0.13699999999999998</v>
      </c>
      <c r="P130" s="62" t="s">
        <v>95</v>
      </c>
      <c r="Q130" s="68">
        <v>19880</v>
      </c>
      <c r="R130" s="62"/>
      <c r="S130" s="62">
        <v>11</v>
      </c>
      <c r="T130" s="62">
        <v>6</v>
      </c>
      <c r="U130" s="62">
        <f>SUBTOTAL(109,Table11[20.01 Individuals])</f>
        <v>1602</v>
      </c>
      <c r="V130" s="68">
        <f t="shared" si="45"/>
        <v>1.988</v>
      </c>
      <c r="W130" s="68">
        <f t="shared" si="46"/>
        <v>3.018108651911469</v>
      </c>
      <c r="X130" s="69">
        <f t="shared" si="47"/>
        <v>3.7453183520599251E-3</v>
      </c>
      <c r="Y130" s="62">
        <v>3</v>
      </c>
      <c r="Z130" s="62">
        <v>2</v>
      </c>
      <c r="AA130" s="62">
        <v>76.7</v>
      </c>
      <c r="AB130" s="69">
        <v>0.11599999999999999</v>
      </c>
    </row>
    <row r="131" spans="1:28" ht="14.4" x14ac:dyDescent="0.3">
      <c r="A131" s="61" t="s">
        <v>48</v>
      </c>
      <c r="B131" s="65">
        <v>45639</v>
      </c>
      <c r="C131" s="61"/>
      <c r="D131" s="61">
        <v>23</v>
      </c>
      <c r="E131" s="61">
        <v>12</v>
      </c>
      <c r="F131" s="61">
        <v>1272</v>
      </c>
      <c r="G131" s="66">
        <f t="shared" si="42"/>
        <v>4.5639000000000003</v>
      </c>
      <c r="H131" s="66">
        <f t="shared" si="43"/>
        <v>2.6293301781371192</v>
      </c>
      <c r="I131" s="67">
        <f t="shared" si="44"/>
        <v>9.433962264150943E-3</v>
      </c>
      <c r="J131" s="61">
        <v>13</v>
      </c>
      <c r="K131" s="61">
        <v>10</v>
      </c>
      <c r="L131" s="61">
        <v>97.9</v>
      </c>
      <c r="M131" s="67">
        <v>0.13100000000000001</v>
      </c>
      <c r="P131" s="61" t="s">
        <v>72</v>
      </c>
      <c r="Q131" s="66">
        <v>14244</v>
      </c>
      <c r="R131" s="61"/>
      <c r="S131" s="61">
        <v>19</v>
      </c>
      <c r="T131" s="61">
        <v>9</v>
      </c>
      <c r="U131" s="61">
        <f>SUBTOTAL(109,Table11[20.01 Individuals])</f>
        <v>1602</v>
      </c>
      <c r="V131" s="66">
        <f t="shared" si="45"/>
        <v>1.4244000000000001</v>
      </c>
      <c r="W131" s="66">
        <f t="shared" si="46"/>
        <v>6.3184498736310024</v>
      </c>
      <c r="X131" s="67">
        <f t="shared" si="47"/>
        <v>5.6179775280898875E-3</v>
      </c>
      <c r="Y131" s="61">
        <v>17</v>
      </c>
      <c r="Z131" s="61">
        <v>7</v>
      </c>
      <c r="AA131" s="61">
        <v>74.8</v>
      </c>
      <c r="AB131" s="67">
        <v>8.6999999999999994E-2</v>
      </c>
    </row>
    <row r="132" spans="1:28" ht="14.4" x14ac:dyDescent="0.3">
      <c r="A132" s="72" t="s">
        <v>72</v>
      </c>
      <c r="B132" s="48">
        <v>14119</v>
      </c>
      <c r="C132" s="62"/>
      <c r="D132" s="62">
        <v>0</v>
      </c>
      <c r="E132" s="62">
        <v>0</v>
      </c>
      <c r="F132" s="62">
        <v>1272</v>
      </c>
      <c r="G132" s="68">
        <f t="shared" si="42"/>
        <v>1.4118999999999999</v>
      </c>
      <c r="H132" s="68">
        <f t="shared" si="43"/>
        <v>0</v>
      </c>
      <c r="I132" s="69">
        <f t="shared" si="44"/>
        <v>0</v>
      </c>
      <c r="J132" s="62">
        <v>3</v>
      </c>
      <c r="K132" s="62">
        <v>1</v>
      </c>
      <c r="L132" s="72">
        <v>95.6</v>
      </c>
      <c r="M132" s="69">
        <v>0.09</v>
      </c>
      <c r="P132" s="61" t="s">
        <v>99</v>
      </c>
      <c r="Q132" s="68">
        <v>9211</v>
      </c>
      <c r="R132" s="62"/>
      <c r="S132" s="62">
        <v>2</v>
      </c>
      <c r="T132" s="62">
        <v>1</v>
      </c>
      <c r="U132" s="62">
        <f>SUBTOTAL(109,Table11[20.01 Individuals])</f>
        <v>1602</v>
      </c>
      <c r="V132" s="68">
        <f t="shared" si="45"/>
        <v>0.92110000000000003</v>
      </c>
      <c r="W132" s="68">
        <f t="shared" si="46"/>
        <v>1.0856584518510477</v>
      </c>
      <c r="X132" s="69">
        <f t="shared" si="47"/>
        <v>6.2421972534332086E-4</v>
      </c>
      <c r="Y132" s="62">
        <v>0</v>
      </c>
      <c r="Z132" s="62">
        <v>0</v>
      </c>
      <c r="AA132" s="61">
        <v>74.7</v>
      </c>
      <c r="AB132" s="69">
        <v>0.127</v>
      </c>
    </row>
    <row r="133" spans="1:28" ht="14.4" x14ac:dyDescent="0.3">
      <c r="A133" s="61" t="s">
        <v>95</v>
      </c>
      <c r="B133" s="65">
        <v>20295</v>
      </c>
      <c r="C133" s="61"/>
      <c r="D133" s="61">
        <v>6</v>
      </c>
      <c r="E133" s="61">
        <v>3</v>
      </c>
      <c r="F133" s="61">
        <v>1272</v>
      </c>
      <c r="G133" s="66">
        <f t="shared" si="42"/>
        <v>2.0295000000000001</v>
      </c>
      <c r="H133" s="66">
        <f t="shared" si="43"/>
        <v>1.4781966001478195</v>
      </c>
      <c r="I133" s="67">
        <f t="shared" si="44"/>
        <v>2.3584905660377358E-3</v>
      </c>
      <c r="J133" s="61">
        <v>3</v>
      </c>
      <c r="K133" s="61">
        <v>1</v>
      </c>
      <c r="L133" s="61">
        <v>91.5</v>
      </c>
      <c r="M133" s="67">
        <v>0.106</v>
      </c>
      <c r="P133" s="61" t="s">
        <v>58</v>
      </c>
      <c r="Q133" s="66">
        <v>25860</v>
      </c>
      <c r="R133" s="61"/>
      <c r="S133" s="61">
        <v>21</v>
      </c>
      <c r="T133" s="61">
        <v>12</v>
      </c>
      <c r="U133" s="61">
        <f>SUBTOTAL(109,Table11[20.01 Individuals])</f>
        <v>1602</v>
      </c>
      <c r="V133" s="66">
        <f t="shared" si="45"/>
        <v>2.5859999999999999</v>
      </c>
      <c r="W133" s="66">
        <f t="shared" si="46"/>
        <v>4.6403712296983759</v>
      </c>
      <c r="X133" s="67">
        <f t="shared" si="47"/>
        <v>7.4906367041198503E-3</v>
      </c>
      <c r="Y133" s="61">
        <v>12</v>
      </c>
      <c r="Z133" s="61">
        <v>5</v>
      </c>
      <c r="AA133" s="61">
        <v>74.5</v>
      </c>
      <c r="AB133" s="67">
        <v>0.11800000000000001</v>
      </c>
    </row>
    <row r="134" spans="1:28" ht="14.4" x14ac:dyDescent="0.3">
      <c r="A134" s="62" t="s">
        <v>58</v>
      </c>
      <c r="B134" s="48">
        <v>25862</v>
      </c>
      <c r="C134" s="62"/>
      <c r="D134" s="62">
        <v>21</v>
      </c>
      <c r="E134" s="62">
        <v>9</v>
      </c>
      <c r="F134" s="62">
        <v>1272</v>
      </c>
      <c r="G134" s="68">
        <f t="shared" si="42"/>
        <v>2.5861999999999998</v>
      </c>
      <c r="H134" s="68">
        <f t="shared" si="43"/>
        <v>3.4800092800247469</v>
      </c>
      <c r="I134" s="69">
        <f t="shared" si="44"/>
        <v>7.0754716981132077E-3</v>
      </c>
      <c r="J134" s="62">
        <v>11</v>
      </c>
      <c r="K134" s="62">
        <v>4</v>
      </c>
      <c r="L134" s="62">
        <v>89.5</v>
      </c>
      <c r="M134" s="69">
        <v>0.128</v>
      </c>
      <c r="P134" s="61" t="s">
        <v>89</v>
      </c>
      <c r="Q134" s="68">
        <v>11465</v>
      </c>
      <c r="R134" s="62"/>
      <c r="S134" s="62">
        <v>2</v>
      </c>
      <c r="T134" s="62">
        <v>2</v>
      </c>
      <c r="U134" s="62">
        <f>SUBTOTAL(109,Table11[20.01 Individuals])</f>
        <v>1602</v>
      </c>
      <c r="V134" s="68">
        <f t="shared" si="45"/>
        <v>1.1465000000000001</v>
      </c>
      <c r="W134" s="68">
        <f t="shared" si="46"/>
        <v>1.7444395987788921</v>
      </c>
      <c r="X134" s="69">
        <f t="shared" si="47"/>
        <v>1.2484394506866417E-3</v>
      </c>
      <c r="Y134" s="62">
        <v>2</v>
      </c>
      <c r="Z134" s="62">
        <v>2</v>
      </c>
      <c r="AA134" s="61">
        <v>73.900000000000006</v>
      </c>
      <c r="AB134" s="69">
        <v>0.16</v>
      </c>
    </row>
    <row r="137" spans="1:28" ht="15" thickBot="1" x14ac:dyDescent="0.35">
      <c r="A137" s="94" t="s">
        <v>143</v>
      </c>
      <c r="B137" s="94"/>
      <c r="C137" s="94"/>
      <c r="D137" s="94"/>
      <c r="E137" s="94"/>
      <c r="F137" s="94"/>
      <c r="G137" s="94"/>
      <c r="H137" s="94"/>
      <c r="I137" s="94"/>
      <c r="J137" s="94"/>
      <c r="K137" s="94"/>
      <c r="L137" s="94"/>
      <c r="M137" s="94"/>
      <c r="P137" s="94" t="s">
        <v>145</v>
      </c>
      <c r="Q137" s="94"/>
      <c r="R137" s="94"/>
      <c r="S137" s="94"/>
      <c r="T137" s="94"/>
      <c r="U137" s="94"/>
      <c r="V137" s="94"/>
      <c r="W137" s="94"/>
      <c r="X137" s="94"/>
      <c r="Y137" s="94"/>
      <c r="Z137" s="94"/>
      <c r="AA137" s="94"/>
      <c r="AB137" s="94"/>
    </row>
    <row r="138" spans="1:28" ht="14.4" x14ac:dyDescent="0.3">
      <c r="A138" s="55" t="s">
        <v>0</v>
      </c>
      <c r="B138" s="55" t="s">
        <v>1</v>
      </c>
      <c r="C138" s="55" t="s">
        <v>2</v>
      </c>
      <c r="D138" s="55" t="s">
        <v>106</v>
      </c>
      <c r="E138" s="55" t="s">
        <v>107</v>
      </c>
      <c r="F138" s="55" t="s">
        <v>112</v>
      </c>
      <c r="G138" s="63" t="s">
        <v>133</v>
      </c>
      <c r="H138" s="75" t="s">
        <v>134</v>
      </c>
      <c r="I138" s="74" t="s">
        <v>135</v>
      </c>
      <c r="J138" s="55" t="s">
        <v>108</v>
      </c>
      <c r="K138" s="55" t="s">
        <v>109</v>
      </c>
      <c r="L138" s="55" t="s">
        <v>3</v>
      </c>
      <c r="M138" s="64" t="s">
        <v>4</v>
      </c>
      <c r="P138" s="55" t="s">
        <v>0</v>
      </c>
      <c r="Q138" s="55" t="s">
        <v>1</v>
      </c>
      <c r="R138" s="55" t="s">
        <v>2</v>
      </c>
      <c r="S138" s="55" t="s">
        <v>106</v>
      </c>
      <c r="T138" s="55" t="s">
        <v>107</v>
      </c>
      <c r="U138" s="55" t="s">
        <v>114</v>
      </c>
      <c r="V138" s="63" t="s">
        <v>133</v>
      </c>
      <c r="W138" s="75" t="s">
        <v>134</v>
      </c>
      <c r="X138" s="74" t="s">
        <v>135</v>
      </c>
      <c r="Y138" s="55" t="s">
        <v>108</v>
      </c>
      <c r="Z138" s="55" t="s">
        <v>109</v>
      </c>
      <c r="AA138" s="55" t="s">
        <v>3</v>
      </c>
      <c r="AB138" s="64" t="s">
        <v>4</v>
      </c>
    </row>
    <row r="139" spans="1:28" ht="14.4" x14ac:dyDescent="0.3">
      <c r="A139" s="61" t="s">
        <v>80</v>
      </c>
      <c r="B139" s="70">
        <v>13879</v>
      </c>
      <c r="C139" s="61"/>
      <c r="D139" s="61">
        <v>18</v>
      </c>
      <c r="E139" s="61">
        <v>6</v>
      </c>
      <c r="F139" s="61">
        <v>1506</v>
      </c>
      <c r="G139" s="66">
        <f t="shared" ref="G139:G148" si="48">B139/10000</f>
        <v>1.3878999999999999</v>
      </c>
      <c r="H139" s="66">
        <f t="shared" ref="H139:H148" si="49">E139/G139</f>
        <v>4.3230780315584703</v>
      </c>
      <c r="I139" s="67">
        <f t="shared" ref="I139:I148" si="50">E139/F139</f>
        <v>3.9840637450199202E-3</v>
      </c>
      <c r="J139" s="61">
        <v>2</v>
      </c>
      <c r="K139" s="61">
        <v>2</v>
      </c>
      <c r="L139" s="61">
        <v>155.30000000000001</v>
      </c>
      <c r="M139" s="67">
        <v>0.16399999999999998</v>
      </c>
      <c r="P139" s="61" t="s">
        <v>80</v>
      </c>
      <c r="Q139" s="66">
        <v>13731</v>
      </c>
      <c r="R139" s="61">
        <v>0</v>
      </c>
      <c r="S139" s="61">
        <v>8</v>
      </c>
      <c r="T139" s="61">
        <v>7</v>
      </c>
      <c r="U139" s="61">
        <v>1803</v>
      </c>
      <c r="V139" s="66">
        <f t="shared" ref="V139:V148" si="51">Q139/10000</f>
        <v>1.3731</v>
      </c>
      <c r="W139" s="66">
        <f t="shared" ref="W139:W148" si="52">T139/V139</f>
        <v>5.0979535357949164</v>
      </c>
      <c r="X139" s="67">
        <f t="shared" ref="X139:X148" si="53">T139/U139</f>
        <v>3.8824181919023849E-3</v>
      </c>
      <c r="Y139" s="61">
        <v>4</v>
      </c>
      <c r="Z139" s="61">
        <v>3</v>
      </c>
      <c r="AA139" s="61">
        <v>124.5</v>
      </c>
      <c r="AB139" s="67">
        <v>0.15</v>
      </c>
    </row>
    <row r="140" spans="1:28" ht="14.4" x14ac:dyDescent="0.3">
      <c r="A140" s="61" t="s">
        <v>78</v>
      </c>
      <c r="B140" s="71">
        <v>37103</v>
      </c>
      <c r="C140" s="62"/>
      <c r="D140" s="62">
        <v>5</v>
      </c>
      <c r="E140" s="62">
        <v>4</v>
      </c>
      <c r="F140" s="62">
        <v>1506</v>
      </c>
      <c r="G140" s="68">
        <f t="shared" si="48"/>
        <v>3.7103000000000002</v>
      </c>
      <c r="H140" s="68">
        <f t="shared" si="49"/>
        <v>1.0780799396275234</v>
      </c>
      <c r="I140" s="69">
        <f t="shared" si="50"/>
        <v>2.6560424966799467E-3</v>
      </c>
      <c r="J140" s="62">
        <v>1</v>
      </c>
      <c r="K140" s="62">
        <v>1</v>
      </c>
      <c r="L140" s="61">
        <v>101.6</v>
      </c>
      <c r="M140" s="69">
        <v>9.6000000000000002E-2</v>
      </c>
      <c r="P140" s="62" t="s">
        <v>87</v>
      </c>
      <c r="Q140" s="68">
        <v>5029</v>
      </c>
      <c r="R140" s="62">
        <v>0</v>
      </c>
      <c r="S140" s="62">
        <v>1</v>
      </c>
      <c r="T140" s="62">
        <v>1</v>
      </c>
      <c r="U140" s="62">
        <v>1803</v>
      </c>
      <c r="V140" s="68">
        <f t="shared" si="51"/>
        <v>0.50290000000000001</v>
      </c>
      <c r="W140" s="68">
        <f t="shared" si="52"/>
        <v>1.9884668920262476</v>
      </c>
      <c r="X140" s="69">
        <f t="shared" si="53"/>
        <v>5.5463117027176932E-4</v>
      </c>
      <c r="Y140" s="62">
        <v>1</v>
      </c>
      <c r="Z140" s="62">
        <v>1</v>
      </c>
      <c r="AA140" s="62">
        <v>83.4</v>
      </c>
      <c r="AB140" s="69">
        <v>0.11699999999999999</v>
      </c>
    </row>
    <row r="141" spans="1:28" ht="14.4" x14ac:dyDescent="0.3">
      <c r="A141" s="72" t="s">
        <v>85</v>
      </c>
      <c r="B141" s="70">
        <v>3405</v>
      </c>
      <c r="C141" s="61"/>
      <c r="D141" s="61">
        <v>0</v>
      </c>
      <c r="E141" s="61">
        <v>0</v>
      </c>
      <c r="F141" s="61">
        <v>1506</v>
      </c>
      <c r="G141" s="66">
        <f t="shared" si="48"/>
        <v>0.34050000000000002</v>
      </c>
      <c r="H141" s="66">
        <f t="shared" si="49"/>
        <v>0</v>
      </c>
      <c r="I141" s="67">
        <f t="shared" si="50"/>
        <v>0</v>
      </c>
      <c r="J141" s="61">
        <v>0</v>
      </c>
      <c r="K141" s="61">
        <v>0</v>
      </c>
      <c r="L141" s="72">
        <v>99.3</v>
      </c>
      <c r="M141" s="67">
        <v>0.10199999999999999</v>
      </c>
      <c r="P141" s="61" t="s">
        <v>78</v>
      </c>
      <c r="Q141" s="66">
        <v>37654</v>
      </c>
      <c r="R141" s="61">
        <v>0</v>
      </c>
      <c r="S141" s="61">
        <v>13</v>
      </c>
      <c r="T141" s="61">
        <v>9</v>
      </c>
      <c r="U141" s="61">
        <v>1803</v>
      </c>
      <c r="V141" s="66">
        <f t="shared" si="51"/>
        <v>3.7654000000000001</v>
      </c>
      <c r="W141" s="66">
        <f t="shared" si="52"/>
        <v>2.3901843097678865</v>
      </c>
      <c r="X141" s="67">
        <f t="shared" si="53"/>
        <v>4.9916805324459234E-3</v>
      </c>
      <c r="Y141" s="61">
        <v>5</v>
      </c>
      <c r="Z141" s="61">
        <v>4</v>
      </c>
      <c r="AA141" s="61">
        <v>79.900000000000006</v>
      </c>
      <c r="AB141" s="67">
        <v>8.4000000000000005E-2</v>
      </c>
    </row>
    <row r="142" spans="1:28" ht="14.4" x14ac:dyDescent="0.3">
      <c r="A142" s="61" t="s">
        <v>45</v>
      </c>
      <c r="B142" s="71">
        <v>15715</v>
      </c>
      <c r="C142" s="62"/>
      <c r="D142" s="62">
        <v>18</v>
      </c>
      <c r="E142" s="62">
        <v>10</v>
      </c>
      <c r="F142" s="62">
        <v>1506</v>
      </c>
      <c r="G142" s="68">
        <f t="shared" si="48"/>
        <v>1.5714999999999999</v>
      </c>
      <c r="H142" s="68">
        <f t="shared" si="49"/>
        <v>6.363347120585428</v>
      </c>
      <c r="I142" s="69">
        <f t="shared" si="50"/>
        <v>6.6401062416998674E-3</v>
      </c>
      <c r="J142" s="62">
        <v>6</v>
      </c>
      <c r="K142" s="62">
        <v>3</v>
      </c>
      <c r="L142" s="61">
        <v>98.7</v>
      </c>
      <c r="M142" s="69">
        <v>0.12400000000000001</v>
      </c>
      <c r="P142" s="61" t="s">
        <v>89</v>
      </c>
      <c r="Q142" s="68">
        <v>11320</v>
      </c>
      <c r="R142" s="62">
        <v>0</v>
      </c>
      <c r="S142" s="62">
        <v>3</v>
      </c>
      <c r="T142" s="62">
        <v>2</v>
      </c>
      <c r="U142" s="62">
        <v>1803</v>
      </c>
      <c r="V142" s="68">
        <f t="shared" si="51"/>
        <v>1.1319999999999999</v>
      </c>
      <c r="W142" s="68">
        <f t="shared" si="52"/>
        <v>1.7667844522968199</v>
      </c>
      <c r="X142" s="69">
        <f t="shared" si="53"/>
        <v>1.1092623405435386E-3</v>
      </c>
      <c r="Y142" s="62">
        <v>0</v>
      </c>
      <c r="Z142" s="62">
        <v>0</v>
      </c>
      <c r="AA142" s="62">
        <v>77.8</v>
      </c>
      <c r="AB142" s="69">
        <v>0.156</v>
      </c>
    </row>
    <row r="143" spans="1:28" ht="14.4" x14ac:dyDescent="0.3">
      <c r="A143" s="61" t="s">
        <v>99</v>
      </c>
      <c r="B143" s="70">
        <v>9281</v>
      </c>
      <c r="C143" s="61"/>
      <c r="D143" s="61">
        <v>1</v>
      </c>
      <c r="E143" s="61">
        <v>1</v>
      </c>
      <c r="F143" s="61">
        <v>1506</v>
      </c>
      <c r="G143" s="66">
        <f t="shared" si="48"/>
        <v>0.92810000000000004</v>
      </c>
      <c r="H143" s="66">
        <f t="shared" si="49"/>
        <v>1.0774701002047193</v>
      </c>
      <c r="I143" s="67">
        <f t="shared" si="50"/>
        <v>6.6401062416998667E-4</v>
      </c>
      <c r="J143" s="61">
        <v>1</v>
      </c>
      <c r="K143" s="61">
        <v>1</v>
      </c>
      <c r="L143" s="61">
        <v>91</v>
      </c>
      <c r="M143" s="67">
        <v>0.129</v>
      </c>
      <c r="P143" s="61" t="s">
        <v>99</v>
      </c>
      <c r="Q143" s="66">
        <v>9127</v>
      </c>
      <c r="R143" s="61">
        <v>0</v>
      </c>
      <c r="S143" s="61">
        <v>0</v>
      </c>
      <c r="T143" s="61">
        <v>0</v>
      </c>
      <c r="U143" s="61">
        <v>1803</v>
      </c>
      <c r="V143" s="66">
        <f t="shared" si="51"/>
        <v>0.91269999999999996</v>
      </c>
      <c r="W143" s="66">
        <f t="shared" si="52"/>
        <v>0</v>
      </c>
      <c r="X143" s="67">
        <f t="shared" si="53"/>
        <v>0</v>
      </c>
      <c r="Y143" s="61">
        <v>0</v>
      </c>
      <c r="Z143" s="61">
        <v>0</v>
      </c>
      <c r="AA143" s="61">
        <v>73.2</v>
      </c>
      <c r="AB143" s="67">
        <v>0.11800000000000001</v>
      </c>
    </row>
    <row r="144" spans="1:28" ht="14.4" x14ac:dyDescent="0.3">
      <c r="A144" s="61" t="s">
        <v>56</v>
      </c>
      <c r="B144" s="71">
        <v>15908</v>
      </c>
      <c r="C144" s="62"/>
      <c r="D144" s="62">
        <v>4</v>
      </c>
      <c r="E144" s="62">
        <v>3</v>
      </c>
      <c r="F144" s="62">
        <v>1506</v>
      </c>
      <c r="G144" s="68">
        <f t="shared" si="48"/>
        <v>1.5908</v>
      </c>
      <c r="H144" s="68">
        <f t="shared" si="49"/>
        <v>1.8858436007040482</v>
      </c>
      <c r="I144" s="69">
        <f t="shared" si="50"/>
        <v>1.9920318725099601E-3</v>
      </c>
      <c r="J144" s="62">
        <v>2</v>
      </c>
      <c r="K144" s="62">
        <v>2</v>
      </c>
      <c r="L144" s="61">
        <v>90.5</v>
      </c>
      <c r="M144" s="69">
        <v>0.14199999999999999</v>
      </c>
      <c r="P144" s="61" t="s">
        <v>56</v>
      </c>
      <c r="Q144" s="68">
        <v>16010</v>
      </c>
      <c r="R144" s="62">
        <v>0</v>
      </c>
      <c r="S144" s="62">
        <v>19</v>
      </c>
      <c r="T144" s="62">
        <v>5</v>
      </c>
      <c r="U144" s="62">
        <v>1803</v>
      </c>
      <c r="V144" s="68">
        <f t="shared" si="51"/>
        <v>1.601</v>
      </c>
      <c r="W144" s="68">
        <f t="shared" si="52"/>
        <v>3.1230480949406623</v>
      </c>
      <c r="X144" s="69">
        <f t="shared" si="53"/>
        <v>2.7731558513588465E-3</v>
      </c>
      <c r="Y144" s="62">
        <v>3</v>
      </c>
      <c r="Z144" s="62">
        <v>2</v>
      </c>
      <c r="AA144" s="62">
        <v>71.3</v>
      </c>
      <c r="AB144" s="69">
        <v>0.11599999999999999</v>
      </c>
    </row>
    <row r="145" spans="1:28" ht="14.4" x14ac:dyDescent="0.3">
      <c r="A145" s="61" t="s">
        <v>87</v>
      </c>
      <c r="B145" s="70">
        <v>5054</v>
      </c>
      <c r="C145" s="61"/>
      <c r="D145" s="61">
        <v>4</v>
      </c>
      <c r="E145" s="61">
        <v>2</v>
      </c>
      <c r="F145" s="61">
        <v>1506</v>
      </c>
      <c r="G145" s="66">
        <f t="shared" si="48"/>
        <v>0.50539999999999996</v>
      </c>
      <c r="H145" s="66">
        <f t="shared" si="49"/>
        <v>3.957261574990107</v>
      </c>
      <c r="I145" s="67">
        <f t="shared" si="50"/>
        <v>1.3280212483399733E-3</v>
      </c>
      <c r="J145" s="61">
        <v>0</v>
      </c>
      <c r="K145" s="61">
        <v>0</v>
      </c>
      <c r="L145" s="61">
        <v>88.4</v>
      </c>
      <c r="M145" s="67">
        <v>0.14400000000000002</v>
      </c>
      <c r="P145" s="61" t="s">
        <v>72</v>
      </c>
      <c r="Q145" s="66">
        <v>14301</v>
      </c>
      <c r="R145" s="61">
        <v>2</v>
      </c>
      <c r="S145" s="61">
        <v>7</v>
      </c>
      <c r="T145" s="61">
        <v>7</v>
      </c>
      <c r="U145" s="61">
        <v>1803</v>
      </c>
      <c r="V145" s="66">
        <f t="shared" si="51"/>
        <v>1.4300999999999999</v>
      </c>
      <c r="W145" s="66">
        <f t="shared" si="52"/>
        <v>4.8947626040137058</v>
      </c>
      <c r="X145" s="67">
        <f t="shared" si="53"/>
        <v>3.8824181919023849E-3</v>
      </c>
      <c r="Y145" s="61">
        <v>6</v>
      </c>
      <c r="Z145" s="61">
        <v>5</v>
      </c>
      <c r="AA145" s="61">
        <v>68.599999999999994</v>
      </c>
      <c r="AB145" s="67">
        <v>0.10300000000000001</v>
      </c>
    </row>
    <row r="146" spans="1:28" ht="14.4" x14ac:dyDescent="0.3">
      <c r="A146" s="61" t="s">
        <v>72</v>
      </c>
      <c r="B146" s="71">
        <v>14206</v>
      </c>
      <c r="C146" s="62"/>
      <c r="D146" s="62">
        <v>4</v>
      </c>
      <c r="E146" s="62">
        <v>3</v>
      </c>
      <c r="F146" s="62">
        <v>1506</v>
      </c>
      <c r="G146" s="68">
        <f t="shared" si="48"/>
        <v>1.4206000000000001</v>
      </c>
      <c r="H146" s="68">
        <f t="shared" si="49"/>
        <v>2.1117837533436576</v>
      </c>
      <c r="I146" s="69">
        <f t="shared" si="50"/>
        <v>1.9920318725099601E-3</v>
      </c>
      <c r="J146" s="62">
        <v>0</v>
      </c>
      <c r="K146" s="62">
        <v>0</v>
      </c>
      <c r="L146" s="61">
        <v>87.5</v>
      </c>
      <c r="M146" s="69">
        <v>9.3000000000000013E-2</v>
      </c>
      <c r="P146" s="61" t="s">
        <v>45</v>
      </c>
      <c r="Q146" s="68">
        <v>15821</v>
      </c>
      <c r="R146" s="62">
        <v>0</v>
      </c>
      <c r="S146" s="62">
        <v>3</v>
      </c>
      <c r="T146" s="62">
        <v>3</v>
      </c>
      <c r="U146" s="62">
        <v>1803</v>
      </c>
      <c r="V146" s="68">
        <f t="shared" si="51"/>
        <v>1.5821000000000001</v>
      </c>
      <c r="W146" s="68">
        <f t="shared" si="52"/>
        <v>1.8962138929271222</v>
      </c>
      <c r="X146" s="69">
        <f t="shared" si="53"/>
        <v>1.6638935108153079E-3</v>
      </c>
      <c r="Y146" s="62">
        <v>3</v>
      </c>
      <c r="Z146" s="62">
        <v>3</v>
      </c>
      <c r="AA146" s="62">
        <v>68</v>
      </c>
      <c r="AB146" s="69">
        <v>0.121</v>
      </c>
    </row>
    <row r="147" spans="1:28" ht="14.4" x14ac:dyDescent="0.3">
      <c r="A147" s="61" t="s">
        <v>95</v>
      </c>
      <c r="B147" s="70">
        <v>20122</v>
      </c>
      <c r="C147" s="61"/>
      <c r="D147" s="61">
        <v>5</v>
      </c>
      <c r="E147" s="61">
        <v>3</v>
      </c>
      <c r="F147" s="61">
        <v>1506</v>
      </c>
      <c r="G147" s="66">
        <f t="shared" si="48"/>
        <v>2.0122</v>
      </c>
      <c r="H147" s="66">
        <f t="shared" si="49"/>
        <v>1.4909054765927841</v>
      </c>
      <c r="I147" s="67">
        <f t="shared" si="50"/>
        <v>1.9920318725099601E-3</v>
      </c>
      <c r="J147" s="61">
        <v>5</v>
      </c>
      <c r="K147" s="61">
        <v>3</v>
      </c>
      <c r="L147" s="61">
        <v>86.1</v>
      </c>
      <c r="M147" s="67">
        <v>0.114</v>
      </c>
      <c r="P147" s="61" t="s">
        <v>95</v>
      </c>
      <c r="Q147" s="66">
        <v>19865</v>
      </c>
      <c r="R147" s="61">
        <v>0</v>
      </c>
      <c r="S147" s="61">
        <v>10</v>
      </c>
      <c r="T147" s="61">
        <v>4</v>
      </c>
      <c r="U147" s="61">
        <v>1803</v>
      </c>
      <c r="V147" s="66">
        <f t="shared" si="51"/>
        <v>1.9864999999999999</v>
      </c>
      <c r="W147" s="66">
        <f t="shared" si="52"/>
        <v>2.0135917442738487</v>
      </c>
      <c r="X147" s="67">
        <f t="shared" si="53"/>
        <v>2.2185246810870773E-3</v>
      </c>
      <c r="Y147" s="61">
        <v>6</v>
      </c>
      <c r="Z147" s="61">
        <v>4</v>
      </c>
      <c r="AA147" s="61">
        <v>66.099999999999994</v>
      </c>
      <c r="AB147" s="67">
        <v>0.113</v>
      </c>
    </row>
    <row r="148" spans="1:28" ht="14.4" x14ac:dyDescent="0.3">
      <c r="A148" s="62" t="s">
        <v>58</v>
      </c>
      <c r="B148" s="71">
        <v>25788</v>
      </c>
      <c r="C148" s="62"/>
      <c r="D148" s="62">
        <v>9</v>
      </c>
      <c r="E148" s="62">
        <v>6</v>
      </c>
      <c r="F148" s="62">
        <v>1506</v>
      </c>
      <c r="G148" s="68">
        <f t="shared" si="48"/>
        <v>2.5788000000000002</v>
      </c>
      <c r="H148" s="68">
        <f t="shared" si="49"/>
        <v>2.3266635644485807</v>
      </c>
      <c r="I148" s="69">
        <f t="shared" si="50"/>
        <v>3.9840637450199202E-3</v>
      </c>
      <c r="J148" s="62">
        <v>4</v>
      </c>
      <c r="K148" s="62">
        <v>4</v>
      </c>
      <c r="L148" s="62">
        <v>84</v>
      </c>
      <c r="M148" s="69">
        <v>0.122</v>
      </c>
      <c r="P148" s="61" t="s">
        <v>68</v>
      </c>
      <c r="Q148" s="68">
        <v>3802</v>
      </c>
      <c r="R148" s="62">
        <v>2</v>
      </c>
      <c r="S148" s="62">
        <v>3</v>
      </c>
      <c r="T148" s="62">
        <v>2</v>
      </c>
      <c r="U148" s="62">
        <v>1803</v>
      </c>
      <c r="V148" s="68">
        <f t="shared" si="51"/>
        <v>0.38019999999999998</v>
      </c>
      <c r="W148" s="68">
        <f t="shared" si="52"/>
        <v>5.2603892688058922</v>
      </c>
      <c r="X148" s="69">
        <f t="shared" si="53"/>
        <v>1.1092623405435386E-3</v>
      </c>
      <c r="Y148" s="62">
        <v>1</v>
      </c>
      <c r="Z148" s="62">
        <v>1</v>
      </c>
      <c r="AA148" s="62">
        <v>63.5</v>
      </c>
      <c r="AB148" s="69">
        <v>7.400000000000001E-2</v>
      </c>
    </row>
  </sheetData>
  <mergeCells count="18">
    <mergeCell ref="P42:AB42"/>
    <mergeCell ref="P56:AB56"/>
    <mergeCell ref="A56:M56"/>
    <mergeCell ref="A42:M42"/>
    <mergeCell ref="A69:M69"/>
    <mergeCell ref="A83:M83"/>
    <mergeCell ref="P97:AB97"/>
    <mergeCell ref="P83:AB83"/>
    <mergeCell ref="A97:M97"/>
    <mergeCell ref="A137:M137"/>
    <mergeCell ref="P137:AB137"/>
    <mergeCell ref="A123:M123"/>
    <mergeCell ref="P123:AB123"/>
    <mergeCell ref="P1:AB1"/>
    <mergeCell ref="P15:AB15"/>
    <mergeCell ref="A1:M1"/>
    <mergeCell ref="A15:M15"/>
    <mergeCell ref="A29:M29"/>
  </mergeCells>
  <pageMargins left="0.7" right="0.7" top="0.25" bottom="0.25" header="0.3" footer="0.25"/>
  <pageSetup pageOrder="overThenDown" orientation="landscape" r:id="rId1"/>
  <headerFoot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40CFF-A3FD-4063-A02E-F0F451E03026}">
  <dimension ref="A1:F23"/>
  <sheetViews>
    <sheetView workbookViewId="0">
      <selection activeCell="G12" sqref="G12"/>
    </sheetView>
  </sheetViews>
  <sheetFormatPr defaultRowHeight="14.4" x14ac:dyDescent="0.3"/>
  <cols>
    <col min="1" max="1" width="46.6640625" bestFit="1" customWidth="1"/>
    <col min="2" max="6" width="7.21875" bestFit="1" customWidth="1"/>
  </cols>
  <sheetData>
    <row r="1" spans="1:6" x14ac:dyDescent="0.3">
      <c r="A1" s="8" t="s">
        <v>130</v>
      </c>
      <c r="B1" s="8" t="s">
        <v>115</v>
      </c>
      <c r="C1" s="8" t="s">
        <v>116</v>
      </c>
      <c r="D1" s="8" t="s">
        <v>117</v>
      </c>
      <c r="E1" s="8" t="s">
        <v>118</v>
      </c>
      <c r="F1" s="8" t="s">
        <v>119</v>
      </c>
    </row>
    <row r="2" spans="1:6" x14ac:dyDescent="0.3">
      <c r="A2" s="4" t="s">
        <v>120</v>
      </c>
      <c r="B2" s="2">
        <v>70.461902225848235</v>
      </c>
      <c r="C2" s="2">
        <v>26.315724852930703</v>
      </c>
      <c r="D2" s="2">
        <v>24.692874295816754</v>
      </c>
      <c r="E2" s="2">
        <v>24.465551351247527</v>
      </c>
      <c r="F2" s="2">
        <v>23.89176467602989</v>
      </c>
    </row>
    <row r="3" spans="1:6" x14ac:dyDescent="0.3">
      <c r="A3" s="45" t="s">
        <v>121</v>
      </c>
      <c r="B3" s="2">
        <v>20.782042098875415</v>
      </c>
      <c r="C3" s="2">
        <v>26.195620197235407</v>
      </c>
      <c r="D3" s="2">
        <v>24.895820424560672</v>
      </c>
      <c r="E3" s="2">
        <v>26.321714316047277</v>
      </c>
      <c r="F3" s="2">
        <v>25.786263744223444</v>
      </c>
    </row>
    <row r="4" spans="1:6" x14ac:dyDescent="0.3">
      <c r="A4" s="4" t="s">
        <v>122</v>
      </c>
      <c r="B4" s="2">
        <v>3.8898667357481176</v>
      </c>
      <c r="C4" s="2">
        <v>6.2351983166347074</v>
      </c>
      <c r="D4" s="2">
        <v>5.8298751469528227</v>
      </c>
      <c r="E4" s="2">
        <v>7.5639648330446612</v>
      </c>
      <c r="F4" s="2">
        <v>6.7686549987947169</v>
      </c>
    </row>
    <row r="5" spans="1:6" x14ac:dyDescent="0.3">
      <c r="A5" s="45" t="s">
        <v>123</v>
      </c>
      <c r="B5" s="2">
        <v>58.369930353157933</v>
      </c>
      <c r="C5" s="2">
        <v>4.8638482479346647</v>
      </c>
      <c r="D5" s="2">
        <v>4.8920697017024883</v>
      </c>
      <c r="E5" s="2">
        <v>4.2508833867037996</v>
      </c>
      <c r="F5" s="2">
        <v>4.8076849112539826</v>
      </c>
    </row>
    <row r="6" spans="1:6" x14ac:dyDescent="0.3">
      <c r="A6" s="4" t="s">
        <v>124</v>
      </c>
      <c r="B6" s="2">
        <v>2.7524173105029495</v>
      </c>
      <c r="C6" s="2">
        <v>5.4075546719681915</v>
      </c>
      <c r="D6" s="2">
        <v>6.1272071871344558</v>
      </c>
      <c r="E6" s="2">
        <v>7.8959331956197509</v>
      </c>
      <c r="F6" s="2">
        <v>7.1644642572838722</v>
      </c>
    </row>
    <row r="7" spans="1:6" x14ac:dyDescent="0.3">
      <c r="A7" s="45" t="s">
        <v>125</v>
      </c>
      <c r="B7" s="2">
        <v>30.814685456686838</v>
      </c>
      <c r="C7" s="2">
        <v>9.5298471801373896</v>
      </c>
      <c r="D7" s="2">
        <v>9.088290912252484</v>
      </c>
      <c r="E7" s="2">
        <v>11.581569450453186</v>
      </c>
      <c r="F7" s="2">
        <v>7.7626438714325401</v>
      </c>
    </row>
    <row r="8" spans="1:6" x14ac:dyDescent="0.3">
      <c r="A8" s="4" t="s">
        <v>126</v>
      </c>
      <c r="B8" s="2">
        <v>12.496186364529221</v>
      </c>
      <c r="C8" s="2">
        <v>12.873926750397874</v>
      </c>
      <c r="D8" s="2">
        <v>14.69999341034778</v>
      </c>
      <c r="E8" s="2">
        <v>14.536130865555931</v>
      </c>
      <c r="F8" s="2">
        <v>13.820236053666902</v>
      </c>
    </row>
    <row r="9" spans="1:6" x14ac:dyDescent="0.3">
      <c r="A9" s="45" t="s">
        <v>127</v>
      </c>
      <c r="B9" s="2">
        <v>10.655247958573989</v>
      </c>
      <c r="C9" s="2">
        <v>10.044536311828894</v>
      </c>
      <c r="D9" s="2">
        <v>8.7081770194922843</v>
      </c>
      <c r="E9" s="2">
        <v>8.8156664643847069</v>
      </c>
      <c r="F9" s="2">
        <v>10.030867343818173</v>
      </c>
    </row>
    <row r="10" spans="1:6" x14ac:dyDescent="0.3">
      <c r="A10" s="4" t="s">
        <v>128</v>
      </c>
      <c r="B10" s="2">
        <v>16.346219793786151</v>
      </c>
      <c r="C10" s="2">
        <v>24.453416242058879</v>
      </c>
      <c r="D10" s="2">
        <v>26.433835309195771</v>
      </c>
      <c r="E10" s="2">
        <v>25.259851342023389</v>
      </c>
      <c r="F10" s="2">
        <v>21.22230489211579</v>
      </c>
    </row>
    <row r="11" spans="1:6" x14ac:dyDescent="0.3">
      <c r="A11" s="56" t="s">
        <v>129</v>
      </c>
      <c r="B11" s="2">
        <v>0.33008033054977809</v>
      </c>
      <c r="C11" s="2">
        <v>4.7362048484987378</v>
      </c>
      <c r="D11" s="2">
        <v>4.7230307265787594</v>
      </c>
      <c r="E11" s="2">
        <v>4.1451095383576151</v>
      </c>
      <c r="F11" s="2">
        <v>2.4989811845939731</v>
      </c>
    </row>
    <row r="12" spans="1:6" x14ac:dyDescent="0.3">
      <c r="A12" s="45"/>
      <c r="B12" s="45"/>
      <c r="C12" s="45"/>
      <c r="D12" s="45"/>
      <c r="E12" s="45"/>
      <c r="F12" s="45"/>
    </row>
    <row r="13" spans="1:6" x14ac:dyDescent="0.3">
      <c r="A13" s="55" t="s">
        <v>131</v>
      </c>
      <c r="B13" s="55" t="s">
        <v>115</v>
      </c>
      <c r="C13" s="55" t="s">
        <v>116</v>
      </c>
      <c r="D13" s="55" t="s">
        <v>117</v>
      </c>
      <c r="E13" s="55" t="s">
        <v>118</v>
      </c>
      <c r="F13" s="55" t="s">
        <v>119</v>
      </c>
    </row>
    <row r="14" spans="1:6" x14ac:dyDescent="0.3">
      <c r="A14" s="60" t="s">
        <v>120</v>
      </c>
      <c r="B14" s="45">
        <v>377</v>
      </c>
      <c r="C14" s="45">
        <v>439</v>
      </c>
      <c r="D14" s="45">
        <v>438</v>
      </c>
      <c r="E14" s="45">
        <v>509</v>
      </c>
      <c r="F14" s="45">
        <v>524</v>
      </c>
    </row>
    <row r="15" spans="1:6" x14ac:dyDescent="0.3">
      <c r="A15" s="2" t="s">
        <v>121</v>
      </c>
      <c r="B15" s="45">
        <v>154</v>
      </c>
      <c r="C15" s="45">
        <v>189</v>
      </c>
      <c r="D15" s="45">
        <v>190</v>
      </c>
      <c r="E15" s="45">
        <v>249</v>
      </c>
      <c r="F15" s="45">
        <v>286</v>
      </c>
    </row>
    <row r="16" spans="1:6" x14ac:dyDescent="0.3">
      <c r="A16" s="57" t="s">
        <v>122</v>
      </c>
      <c r="B16" s="45">
        <v>175</v>
      </c>
      <c r="C16" s="45">
        <v>187</v>
      </c>
      <c r="D16" s="45">
        <v>205</v>
      </c>
      <c r="E16" s="45">
        <v>246</v>
      </c>
      <c r="F16" s="45">
        <v>254</v>
      </c>
    </row>
    <row r="17" spans="1:6" x14ac:dyDescent="0.3">
      <c r="A17" s="2" t="s">
        <v>123</v>
      </c>
      <c r="B17" s="45">
        <v>208</v>
      </c>
      <c r="C17" s="45">
        <v>235</v>
      </c>
      <c r="D17" s="45">
        <v>248</v>
      </c>
      <c r="E17" s="45">
        <v>264</v>
      </c>
      <c r="F17" s="45">
        <v>280</v>
      </c>
    </row>
    <row r="18" spans="1:6" x14ac:dyDescent="0.3">
      <c r="A18" s="60" t="s">
        <v>124</v>
      </c>
      <c r="B18" s="45">
        <v>37</v>
      </c>
      <c r="C18" s="45">
        <v>59</v>
      </c>
      <c r="D18" s="45">
        <v>41</v>
      </c>
      <c r="E18" s="45">
        <v>34</v>
      </c>
      <c r="F18" s="45">
        <v>49</v>
      </c>
    </row>
    <row r="19" spans="1:6" x14ac:dyDescent="0.3">
      <c r="A19" s="2" t="s">
        <v>125</v>
      </c>
      <c r="B19" s="45">
        <v>145</v>
      </c>
      <c r="C19" s="45">
        <v>177</v>
      </c>
      <c r="D19" s="45">
        <v>219</v>
      </c>
      <c r="E19" s="45">
        <v>230</v>
      </c>
      <c r="F19" s="45">
        <v>228</v>
      </c>
    </row>
    <row r="20" spans="1:6" x14ac:dyDescent="0.3">
      <c r="A20" s="57" t="s">
        <v>126</v>
      </c>
      <c r="B20" s="45">
        <v>47</v>
      </c>
      <c r="C20" s="45">
        <v>64</v>
      </c>
      <c r="D20" s="45">
        <v>65</v>
      </c>
      <c r="E20" s="45">
        <v>74</v>
      </c>
      <c r="F20" s="45">
        <v>80</v>
      </c>
    </row>
    <row r="21" spans="1:6" x14ac:dyDescent="0.3">
      <c r="A21" s="59" t="s">
        <v>127</v>
      </c>
      <c r="B21" s="45">
        <v>30</v>
      </c>
      <c r="C21" s="45">
        <v>42</v>
      </c>
      <c r="D21" s="45">
        <v>56</v>
      </c>
      <c r="E21" s="45">
        <v>66</v>
      </c>
      <c r="F21" s="45">
        <v>90</v>
      </c>
    </row>
    <row r="22" spans="1:6" x14ac:dyDescent="0.3">
      <c r="A22" s="57" t="s">
        <v>128</v>
      </c>
      <c r="B22" s="45">
        <v>58</v>
      </c>
      <c r="C22" s="45">
        <v>72</v>
      </c>
      <c r="D22" s="45">
        <v>86</v>
      </c>
      <c r="E22" s="45">
        <v>77</v>
      </c>
      <c r="F22" s="45">
        <v>50</v>
      </c>
    </row>
    <row r="23" spans="1:6" x14ac:dyDescent="0.3">
      <c r="A23" s="58" t="s">
        <v>129</v>
      </c>
      <c r="B23" s="45">
        <v>41</v>
      </c>
      <c r="C23" s="45">
        <v>42</v>
      </c>
      <c r="D23" s="45">
        <v>54</v>
      </c>
      <c r="E23" s="45">
        <v>54</v>
      </c>
      <c r="F23" s="45">
        <v>68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3171E-C7D6-44D7-8E7F-1957513C216A}">
  <dimension ref="A2:I25"/>
  <sheetViews>
    <sheetView workbookViewId="0">
      <selection activeCell="H26" sqref="H26"/>
    </sheetView>
  </sheetViews>
  <sheetFormatPr defaultRowHeight="14.4" x14ac:dyDescent="0.3"/>
  <cols>
    <col min="1" max="1" width="17.21875" bestFit="1" customWidth="1"/>
    <col min="2" max="2" width="10.21875" bestFit="1" customWidth="1"/>
    <col min="3" max="3" width="15.21875" bestFit="1" customWidth="1"/>
    <col min="4" max="4" width="19.21875" bestFit="1" customWidth="1"/>
    <col min="5" max="5" width="12.21875" bestFit="1" customWidth="1"/>
    <col min="6" max="6" width="16.6640625" hidden="1" customWidth="1"/>
    <col min="7" max="7" width="0" hidden="1" customWidth="1"/>
    <col min="8" max="8" width="36.21875" bestFit="1" customWidth="1"/>
  </cols>
  <sheetData>
    <row r="2" spans="1:8" ht="15" thickBot="1" x14ac:dyDescent="0.35">
      <c r="A2" s="94" t="s">
        <v>5</v>
      </c>
      <c r="B2" s="94"/>
      <c r="C2" s="94"/>
      <c r="D2" s="94"/>
      <c r="E2" s="94"/>
      <c r="F2" s="94"/>
      <c r="G2" s="94"/>
      <c r="H2" s="94"/>
    </row>
    <row r="3" spans="1:8" x14ac:dyDescent="0.3">
      <c r="A3" s="55" t="s">
        <v>0</v>
      </c>
      <c r="B3" s="55" t="s">
        <v>1</v>
      </c>
      <c r="C3" s="55" t="s">
        <v>107</v>
      </c>
      <c r="D3" s="75" t="s">
        <v>134</v>
      </c>
      <c r="E3" s="74" t="s">
        <v>135</v>
      </c>
      <c r="F3" s="55" t="s">
        <v>3</v>
      </c>
      <c r="G3" s="64" t="s">
        <v>4</v>
      </c>
      <c r="H3" s="55" t="s">
        <v>5</v>
      </c>
    </row>
    <row r="4" spans="1:8" x14ac:dyDescent="0.3">
      <c r="A4" s="61" t="s">
        <v>45</v>
      </c>
      <c r="B4" s="66">
        <v>15821</v>
      </c>
      <c r="C4" s="61">
        <v>3</v>
      </c>
      <c r="D4" s="66">
        <v>1.8962138929271222</v>
      </c>
      <c r="E4" s="67">
        <v>1.6638935108153079E-3</v>
      </c>
      <c r="F4" s="61">
        <v>68</v>
      </c>
      <c r="G4" s="67">
        <v>0.121</v>
      </c>
      <c r="H4" s="61" t="s">
        <v>156</v>
      </c>
    </row>
    <row r="5" spans="1:8" x14ac:dyDescent="0.3">
      <c r="A5" s="62" t="s">
        <v>64</v>
      </c>
      <c r="B5" s="68">
        <v>46585</v>
      </c>
      <c r="C5" s="62">
        <v>14</v>
      </c>
      <c r="D5" s="68">
        <v>3.005259203606311</v>
      </c>
      <c r="E5" s="69">
        <v>7.7648363838047699E-3</v>
      </c>
      <c r="F5" s="62">
        <v>46.4</v>
      </c>
      <c r="G5" s="69">
        <v>0.19</v>
      </c>
      <c r="H5" s="62" t="s">
        <v>16</v>
      </c>
    </row>
    <row r="6" spans="1:8" x14ac:dyDescent="0.3">
      <c r="A6" s="61" t="s">
        <v>54</v>
      </c>
      <c r="B6" s="66">
        <v>40128</v>
      </c>
      <c r="C6" s="61">
        <v>12</v>
      </c>
      <c r="D6" s="66">
        <v>2.9904306220095691</v>
      </c>
      <c r="E6" s="67">
        <v>6.6555740432612314E-3</v>
      </c>
      <c r="F6" s="61">
        <v>33.1</v>
      </c>
      <c r="G6" s="67">
        <v>0.14099999999999999</v>
      </c>
      <c r="H6" s="61" t="s">
        <v>9</v>
      </c>
    </row>
    <row r="7" spans="1:8" x14ac:dyDescent="0.3">
      <c r="A7" s="61" t="s">
        <v>33</v>
      </c>
      <c r="B7" s="68">
        <v>67220</v>
      </c>
      <c r="C7" s="62">
        <v>18</v>
      </c>
      <c r="D7" s="68">
        <v>2.6777744718833678</v>
      </c>
      <c r="E7" s="69">
        <v>9.9833610648918467E-3</v>
      </c>
      <c r="F7" s="62">
        <v>58.5</v>
      </c>
      <c r="G7" s="69">
        <v>0.18100000000000002</v>
      </c>
      <c r="H7" s="62" t="s">
        <v>7</v>
      </c>
    </row>
    <row r="8" spans="1:8" x14ac:dyDescent="0.3">
      <c r="A8" s="61" t="s">
        <v>47</v>
      </c>
      <c r="B8" s="66">
        <v>35655</v>
      </c>
      <c r="C8" s="61">
        <v>12</v>
      </c>
      <c r="D8" s="66">
        <v>3.3655868742111905</v>
      </c>
      <c r="E8" s="67">
        <v>6.6555740432612314E-3</v>
      </c>
      <c r="F8" s="61">
        <v>54.6</v>
      </c>
      <c r="G8" s="67">
        <v>0.121</v>
      </c>
      <c r="H8" s="61" t="s">
        <v>8</v>
      </c>
    </row>
    <row r="9" spans="1:8" x14ac:dyDescent="0.3">
      <c r="A9" s="89" t="s">
        <v>41</v>
      </c>
      <c r="B9" s="68">
        <v>102858</v>
      </c>
      <c r="C9" s="62">
        <v>11</v>
      </c>
      <c r="D9" s="68">
        <v>1.0694355324816738</v>
      </c>
      <c r="E9" s="69">
        <v>6.1009428729894618E-3</v>
      </c>
      <c r="F9" s="62">
        <v>35.6</v>
      </c>
      <c r="G9" s="69">
        <v>0.04</v>
      </c>
      <c r="H9" s="62" t="s">
        <v>8</v>
      </c>
    </row>
    <row r="10" spans="1:8" x14ac:dyDescent="0.3">
      <c r="A10" s="61" t="s">
        <v>51</v>
      </c>
      <c r="B10" s="66">
        <v>29327</v>
      </c>
      <c r="C10" s="61">
        <v>23</v>
      </c>
      <c r="D10" s="66">
        <v>7.842602380059331</v>
      </c>
      <c r="E10" s="67">
        <v>1.2756516916250694E-2</v>
      </c>
      <c r="F10" s="61">
        <v>24.7</v>
      </c>
      <c r="G10" s="67">
        <v>0.153</v>
      </c>
      <c r="H10" s="61" t="s">
        <v>158</v>
      </c>
    </row>
    <row r="11" spans="1:8" x14ac:dyDescent="0.3">
      <c r="A11" s="62" t="s">
        <v>52</v>
      </c>
      <c r="B11" s="68">
        <v>64517</v>
      </c>
      <c r="C11" s="62">
        <v>19</v>
      </c>
      <c r="D11" s="68">
        <v>2.9449602430367192</v>
      </c>
      <c r="E11" s="69">
        <v>1.0537992235163616E-2</v>
      </c>
      <c r="F11" s="62">
        <v>52.1</v>
      </c>
      <c r="G11" s="69">
        <v>9.6000000000000002E-2</v>
      </c>
      <c r="H11" s="62" t="s">
        <v>158</v>
      </c>
    </row>
    <row r="12" spans="1:8" x14ac:dyDescent="0.3">
      <c r="A12" s="61" t="s">
        <v>42</v>
      </c>
      <c r="B12" s="66">
        <v>422580</v>
      </c>
      <c r="C12" s="61">
        <v>103</v>
      </c>
      <c r="D12" s="66">
        <v>2.4374083013867196</v>
      </c>
      <c r="E12" s="67">
        <v>5.7127010537992233E-2</v>
      </c>
      <c r="F12" s="61">
        <v>43</v>
      </c>
      <c r="G12" s="67">
        <v>6.9000000000000006E-2</v>
      </c>
      <c r="H12" s="61" t="s">
        <v>8</v>
      </c>
    </row>
    <row r="13" spans="1:8" x14ac:dyDescent="0.3">
      <c r="A13" s="72" t="s">
        <v>18</v>
      </c>
      <c r="B13" s="68">
        <v>1249512</v>
      </c>
      <c r="C13" s="62">
        <v>509</v>
      </c>
      <c r="D13" s="68">
        <v>4.0735903296647011</v>
      </c>
      <c r="E13" s="69">
        <v>0.28230726566833059</v>
      </c>
      <c r="F13" s="62">
        <v>33.5</v>
      </c>
      <c r="G13" s="69">
        <v>0.115</v>
      </c>
      <c r="H13" s="62" t="s">
        <v>15</v>
      </c>
    </row>
    <row r="14" spans="1:8" x14ac:dyDescent="0.3">
      <c r="A14" s="61" t="s">
        <v>57</v>
      </c>
      <c r="B14" s="66">
        <v>33074</v>
      </c>
      <c r="C14" s="61">
        <v>12</v>
      </c>
      <c r="D14" s="66">
        <v>3.6282276108121185</v>
      </c>
      <c r="E14" s="67">
        <v>6.6555740432612314E-3</v>
      </c>
      <c r="F14" s="61">
        <v>57</v>
      </c>
      <c r="G14" s="67">
        <v>0.114</v>
      </c>
      <c r="H14" s="61" t="s">
        <v>157</v>
      </c>
    </row>
    <row r="15" spans="1:8" x14ac:dyDescent="0.3">
      <c r="A15" s="61" t="s">
        <v>25</v>
      </c>
      <c r="B15" s="68">
        <v>155849</v>
      </c>
      <c r="C15" s="62">
        <v>68</v>
      </c>
      <c r="D15" s="68">
        <v>4.3631977106044957</v>
      </c>
      <c r="E15" s="69">
        <v>3.7714919578480312E-2</v>
      </c>
      <c r="F15" s="62">
        <v>27.3</v>
      </c>
      <c r="G15" s="69">
        <v>9.0999999999999998E-2</v>
      </c>
      <c r="H15" s="62" t="s">
        <v>8</v>
      </c>
    </row>
    <row r="16" spans="1:8" x14ac:dyDescent="0.3">
      <c r="A16" s="61" t="s">
        <v>79</v>
      </c>
      <c r="B16" s="66">
        <v>58329</v>
      </c>
      <c r="C16" s="61">
        <v>18</v>
      </c>
      <c r="D16" s="66">
        <v>3.0859435272334514</v>
      </c>
      <c r="E16" s="67">
        <v>9.9833610648918467E-3</v>
      </c>
      <c r="F16" s="61">
        <v>48.5</v>
      </c>
      <c r="G16" s="67">
        <v>9.4E-2</v>
      </c>
      <c r="H16" s="61" t="s">
        <v>8</v>
      </c>
    </row>
    <row r="17" spans="1:9" x14ac:dyDescent="0.3">
      <c r="A17" s="62" t="s">
        <v>19</v>
      </c>
      <c r="B17" s="68">
        <v>546317</v>
      </c>
      <c r="C17" s="62">
        <v>249</v>
      </c>
      <c r="D17" s="68">
        <v>4.5577933690513017</v>
      </c>
      <c r="E17" s="69">
        <v>0.13810316139767054</v>
      </c>
      <c r="F17" s="62">
        <v>36</v>
      </c>
      <c r="G17" s="69">
        <v>0.15</v>
      </c>
      <c r="H17" s="62" t="s">
        <v>14</v>
      </c>
    </row>
    <row r="18" spans="1:9" x14ac:dyDescent="0.3">
      <c r="A18" s="61" t="s">
        <v>75</v>
      </c>
      <c r="B18" s="66">
        <v>15484</v>
      </c>
      <c r="C18" s="61">
        <v>4</v>
      </c>
      <c r="D18" s="66">
        <v>2.5833118057349522</v>
      </c>
      <c r="E18" s="67">
        <v>2.2185246810870773E-3</v>
      </c>
      <c r="F18" s="61">
        <v>59.4</v>
      </c>
      <c r="G18" s="67">
        <v>9.1999999999999998E-2</v>
      </c>
      <c r="H18" s="61" t="s">
        <v>8</v>
      </c>
    </row>
    <row r="19" spans="1:9" x14ac:dyDescent="0.3">
      <c r="A19" s="61" t="s">
        <v>43</v>
      </c>
      <c r="B19" s="49">
        <v>144717</v>
      </c>
      <c r="C19" s="62">
        <v>19</v>
      </c>
      <c r="D19" s="68">
        <v>1.3129072603771499</v>
      </c>
      <c r="E19" s="69">
        <v>1.0537992235163616E-2</v>
      </c>
      <c r="F19" s="62">
        <v>54.4</v>
      </c>
      <c r="G19" s="69">
        <v>0.154</v>
      </c>
      <c r="H19" s="62" t="s">
        <v>8</v>
      </c>
    </row>
    <row r="20" spans="1:9" x14ac:dyDescent="0.3">
      <c r="A20" s="61" t="s">
        <v>86</v>
      </c>
      <c r="B20" s="90">
        <v>199922</v>
      </c>
      <c r="C20" s="61">
        <v>77</v>
      </c>
      <c r="D20" s="66">
        <v>3.851502085813467</v>
      </c>
      <c r="E20" s="67">
        <v>4.2706600110926231E-2</v>
      </c>
      <c r="F20" s="61">
        <v>23.4</v>
      </c>
      <c r="G20" s="67">
        <v>8.5000000000000006E-2</v>
      </c>
      <c r="H20" s="61" t="s">
        <v>12</v>
      </c>
    </row>
    <row r="21" spans="1:9" x14ac:dyDescent="0.3">
      <c r="A21" s="61" t="s">
        <v>59</v>
      </c>
      <c r="B21" s="68">
        <v>157660</v>
      </c>
      <c r="C21" s="62">
        <v>67</v>
      </c>
      <c r="D21" s="68">
        <v>4.249651148040086</v>
      </c>
      <c r="E21" s="69">
        <v>3.7160288408208543E-2</v>
      </c>
      <c r="F21" s="62">
        <v>48.2</v>
      </c>
      <c r="G21" s="69">
        <v>0.13100000000000001</v>
      </c>
      <c r="H21" s="62" t="s">
        <v>13</v>
      </c>
    </row>
    <row r="22" spans="1:9" x14ac:dyDescent="0.3">
      <c r="A22" s="61" t="s">
        <v>60</v>
      </c>
      <c r="B22" s="66">
        <v>24513</v>
      </c>
      <c r="C22" s="61">
        <v>5</v>
      </c>
      <c r="D22" s="66">
        <v>2.0397340186839639</v>
      </c>
      <c r="E22" s="67">
        <v>2.7731558513588465E-3</v>
      </c>
      <c r="F22" s="61">
        <v>23.1</v>
      </c>
      <c r="G22" s="67">
        <v>0.13</v>
      </c>
      <c r="H22" s="61" t="s">
        <v>157</v>
      </c>
    </row>
    <row r="23" spans="1:9" x14ac:dyDescent="0.3">
      <c r="A23" s="89" t="s">
        <v>85</v>
      </c>
      <c r="B23" s="68">
        <v>3333</v>
      </c>
      <c r="C23" s="62">
        <v>2</v>
      </c>
      <c r="D23" s="68">
        <v>6.0006000600060005</v>
      </c>
      <c r="E23" s="69">
        <v>1.1092623405435386E-3</v>
      </c>
      <c r="F23" s="62">
        <v>38.5</v>
      </c>
      <c r="G23" s="69">
        <v>0.109</v>
      </c>
      <c r="H23" s="62" t="s">
        <v>8</v>
      </c>
    </row>
    <row r="24" spans="1:9" x14ac:dyDescent="0.3">
      <c r="A24" s="61" t="s">
        <v>80</v>
      </c>
      <c r="B24" s="66">
        <v>13731</v>
      </c>
      <c r="C24" s="61">
        <v>7</v>
      </c>
      <c r="D24" s="66">
        <v>5.0979535357949164</v>
      </c>
      <c r="E24" s="67">
        <v>3.8824181919023849E-3</v>
      </c>
      <c r="F24" s="61">
        <v>124.5</v>
      </c>
      <c r="G24" s="67">
        <v>0.15</v>
      </c>
      <c r="H24" s="61" t="s">
        <v>8</v>
      </c>
    </row>
    <row r="25" spans="1:9" s="45" customFormat="1" x14ac:dyDescent="0.3">
      <c r="A25" s="4" t="s">
        <v>30</v>
      </c>
      <c r="B25" s="2">
        <v>50798</v>
      </c>
      <c r="C25" s="61">
        <v>29</v>
      </c>
      <c r="D25" s="66">
        <v>3.149730304342691</v>
      </c>
      <c r="E25" s="67">
        <v>8.3813514929282351E-3</v>
      </c>
      <c r="F25" s="45">
        <f>SUBTOTAL(109,Table13[20.01 Individuals ])</f>
        <v>1909</v>
      </c>
      <c r="G25" s="2">
        <f>B25/10000</f>
        <v>5.0797999999999996</v>
      </c>
      <c r="H25" s="2" t="s">
        <v>8</v>
      </c>
      <c r="I25" s="1"/>
    </row>
  </sheetData>
  <mergeCells count="1">
    <mergeCell ref="A2:H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14545-C244-4500-AF48-345DB5D5268E}">
  <dimension ref="A1:F88"/>
  <sheetViews>
    <sheetView topLeftCell="A52" workbookViewId="0">
      <selection activeCell="B72" sqref="B72"/>
    </sheetView>
  </sheetViews>
  <sheetFormatPr defaultRowHeight="14.4" x14ac:dyDescent="0.3"/>
  <cols>
    <col min="1" max="1" width="19.109375" bestFit="1" customWidth="1"/>
    <col min="2" max="2" width="12.44140625" bestFit="1" customWidth="1"/>
    <col min="3" max="3" width="19.44140625" bestFit="1" customWidth="1"/>
    <col min="4" max="4" width="18.88671875" bestFit="1" customWidth="1"/>
    <col min="5" max="5" width="9.77734375" bestFit="1" customWidth="1"/>
    <col min="6" max="6" width="19.6640625" bestFit="1" customWidth="1"/>
  </cols>
  <sheetData>
    <row r="1" spans="1:6" x14ac:dyDescent="0.3">
      <c r="A1" s="8" t="s">
        <v>0</v>
      </c>
      <c r="B1" s="8" t="s">
        <v>1</v>
      </c>
      <c r="C1" s="8" t="s">
        <v>2</v>
      </c>
      <c r="D1" s="8" t="s">
        <v>3</v>
      </c>
      <c r="E1" s="9" t="s">
        <v>4</v>
      </c>
      <c r="F1" s="8" t="s">
        <v>5</v>
      </c>
    </row>
    <row r="2" spans="1:6" x14ac:dyDescent="0.3">
      <c r="A2" s="4" t="s">
        <v>45</v>
      </c>
      <c r="B2" s="12">
        <v>15737</v>
      </c>
      <c r="D2" s="4">
        <v>118.2</v>
      </c>
    </row>
    <row r="3" spans="1:6" x14ac:dyDescent="0.3">
      <c r="A3" t="s">
        <v>40</v>
      </c>
      <c r="B3" s="12">
        <v>335308</v>
      </c>
      <c r="D3">
        <v>66.2</v>
      </c>
    </row>
    <row r="4" spans="1:6" x14ac:dyDescent="0.3">
      <c r="A4" s="4" t="s">
        <v>77</v>
      </c>
      <c r="B4" s="12">
        <v>32113</v>
      </c>
      <c r="D4" s="4">
        <v>55.1</v>
      </c>
    </row>
    <row r="5" spans="1:6" x14ac:dyDescent="0.3">
      <c r="A5" t="s">
        <v>64</v>
      </c>
      <c r="B5" s="12">
        <v>44173</v>
      </c>
      <c r="D5">
        <v>74.2</v>
      </c>
    </row>
    <row r="6" spans="1:6" x14ac:dyDescent="0.3">
      <c r="A6" s="4" t="s">
        <v>54</v>
      </c>
      <c r="B6" s="12">
        <v>40145</v>
      </c>
      <c r="D6" s="4">
        <v>53</v>
      </c>
    </row>
    <row r="7" spans="1:6" x14ac:dyDescent="0.3">
      <c r="A7" t="s">
        <v>87</v>
      </c>
      <c r="B7" s="12">
        <v>5327</v>
      </c>
      <c r="D7">
        <v>115.7</v>
      </c>
    </row>
    <row r="8" spans="1:6" x14ac:dyDescent="0.3">
      <c r="A8" s="4" t="s">
        <v>33</v>
      </c>
      <c r="B8" s="12">
        <v>61024</v>
      </c>
      <c r="D8" s="4">
        <v>70.400000000000006</v>
      </c>
    </row>
    <row r="9" spans="1:6" x14ac:dyDescent="0.3">
      <c r="A9" t="s">
        <v>34</v>
      </c>
      <c r="B9" s="12">
        <v>25929</v>
      </c>
      <c r="D9">
        <v>64.5</v>
      </c>
    </row>
    <row r="10" spans="1:6" x14ac:dyDescent="0.3">
      <c r="A10" s="4" t="s">
        <v>47</v>
      </c>
      <c r="B10" s="12">
        <v>34266</v>
      </c>
      <c r="D10" s="4">
        <v>96.6</v>
      </c>
    </row>
    <row r="11" spans="1:6" x14ac:dyDescent="0.3">
      <c r="A11" t="s">
        <v>41</v>
      </c>
      <c r="B11" s="12">
        <v>91228</v>
      </c>
      <c r="D11">
        <v>50.2</v>
      </c>
    </row>
    <row r="12" spans="1:6" x14ac:dyDescent="0.3">
      <c r="A12" s="4" t="s">
        <v>51</v>
      </c>
      <c r="B12" s="12">
        <v>28338</v>
      </c>
      <c r="D12" s="4">
        <v>44.8</v>
      </c>
    </row>
    <row r="13" spans="1:6" x14ac:dyDescent="0.3">
      <c r="A13" t="s">
        <v>88</v>
      </c>
      <c r="B13" s="12">
        <v>12388</v>
      </c>
      <c r="D13">
        <v>56.5</v>
      </c>
    </row>
    <row r="14" spans="1:6" x14ac:dyDescent="0.3">
      <c r="A14" s="4" t="s">
        <v>53</v>
      </c>
      <c r="B14" s="12">
        <v>50489</v>
      </c>
      <c r="D14" s="4">
        <v>26.8</v>
      </c>
    </row>
    <row r="15" spans="1:6" x14ac:dyDescent="0.3">
      <c r="A15" t="s">
        <v>76</v>
      </c>
      <c r="B15" s="12">
        <v>56763</v>
      </c>
      <c r="D15">
        <v>54.9</v>
      </c>
    </row>
    <row r="16" spans="1:6" x14ac:dyDescent="0.3">
      <c r="A16" s="4" t="s">
        <v>65</v>
      </c>
      <c r="B16" s="12">
        <v>8232</v>
      </c>
      <c r="D16" s="4">
        <v>94.8</v>
      </c>
    </row>
    <row r="17" spans="1:4" x14ac:dyDescent="0.3">
      <c r="A17" t="s">
        <v>46</v>
      </c>
      <c r="B17" s="12">
        <v>5441</v>
      </c>
      <c r="D17" t="s">
        <v>17</v>
      </c>
    </row>
    <row r="18" spans="1:4" x14ac:dyDescent="0.3">
      <c r="A18" s="4" t="s">
        <v>89</v>
      </c>
      <c r="B18" s="12">
        <v>11096</v>
      </c>
      <c r="D18" s="4">
        <v>65.8</v>
      </c>
    </row>
    <row r="19" spans="1:4" x14ac:dyDescent="0.3">
      <c r="A19" t="s">
        <v>52</v>
      </c>
      <c r="B19" s="12">
        <v>62370</v>
      </c>
      <c r="D19">
        <v>75.8</v>
      </c>
    </row>
    <row r="20" spans="1:4" x14ac:dyDescent="0.3">
      <c r="A20" s="4" t="s">
        <v>42</v>
      </c>
      <c r="B20" s="12">
        <v>400675</v>
      </c>
      <c r="D20" s="4">
        <v>63.4</v>
      </c>
    </row>
    <row r="21" spans="1:4" x14ac:dyDescent="0.3">
      <c r="A21" t="s">
        <v>20</v>
      </c>
      <c r="B21" s="12">
        <v>19747</v>
      </c>
      <c r="D21">
        <v>18</v>
      </c>
    </row>
    <row r="22" spans="1:4" x14ac:dyDescent="0.3">
      <c r="A22" s="4" t="s">
        <v>78</v>
      </c>
      <c r="B22" s="12">
        <v>36333</v>
      </c>
      <c r="D22" s="4">
        <v>89.1</v>
      </c>
    </row>
    <row r="23" spans="1:4" x14ac:dyDescent="0.3">
      <c r="A23" t="s">
        <v>35</v>
      </c>
      <c r="B23" s="12">
        <v>14562</v>
      </c>
      <c r="D23">
        <v>49.6</v>
      </c>
    </row>
    <row r="24" spans="1:4" x14ac:dyDescent="0.3">
      <c r="A24" s="4" t="s">
        <v>21</v>
      </c>
      <c r="B24" s="12">
        <v>20828</v>
      </c>
      <c r="D24" s="4">
        <v>23.5</v>
      </c>
    </row>
    <row r="25" spans="1:4" x14ac:dyDescent="0.3">
      <c r="A25" t="s">
        <v>22</v>
      </c>
      <c r="B25" s="12">
        <v>31035</v>
      </c>
      <c r="D25">
        <v>47.8</v>
      </c>
    </row>
    <row r="26" spans="1:4" x14ac:dyDescent="0.3">
      <c r="A26" s="4" t="s">
        <v>32</v>
      </c>
      <c r="B26" s="12">
        <v>45898</v>
      </c>
      <c r="D26" s="4">
        <v>42.1</v>
      </c>
    </row>
    <row r="27" spans="1:4" x14ac:dyDescent="0.3">
      <c r="A27" t="s">
        <v>84</v>
      </c>
      <c r="B27" s="12">
        <v>5849</v>
      </c>
      <c r="D27">
        <v>67.8</v>
      </c>
    </row>
    <row r="28" spans="1:4" x14ac:dyDescent="0.3">
      <c r="A28" s="4" t="s">
        <v>18</v>
      </c>
      <c r="B28" s="12">
        <v>1168983</v>
      </c>
      <c r="D28" s="4">
        <v>55.4</v>
      </c>
    </row>
    <row r="29" spans="1:4" x14ac:dyDescent="0.3">
      <c r="A29" t="s">
        <v>23</v>
      </c>
      <c r="B29" s="12">
        <v>19381</v>
      </c>
      <c r="D29" t="s">
        <v>17</v>
      </c>
    </row>
    <row r="30" spans="1:4" x14ac:dyDescent="0.3">
      <c r="A30" s="4" t="s">
        <v>66</v>
      </c>
      <c r="B30" s="12">
        <v>18753</v>
      </c>
      <c r="D30" s="4">
        <v>61.3</v>
      </c>
    </row>
    <row r="31" spans="1:4" x14ac:dyDescent="0.3">
      <c r="A31" t="s">
        <v>55</v>
      </c>
      <c r="B31" s="12">
        <v>39176</v>
      </c>
      <c r="D31">
        <v>50.3</v>
      </c>
    </row>
    <row r="32" spans="1:4" x14ac:dyDescent="0.3">
      <c r="A32" s="4" t="s">
        <v>48</v>
      </c>
      <c r="B32" s="12">
        <v>44663</v>
      </c>
      <c r="D32" s="4">
        <v>75.900000000000006</v>
      </c>
    </row>
    <row r="33" spans="1:4" x14ac:dyDescent="0.3">
      <c r="A33" t="s">
        <v>90</v>
      </c>
      <c r="B33" s="12">
        <v>10775</v>
      </c>
      <c r="D33">
        <v>35.799999999999997</v>
      </c>
    </row>
    <row r="34" spans="1:4" x14ac:dyDescent="0.3">
      <c r="A34" s="4" t="s">
        <v>56</v>
      </c>
      <c r="B34" s="12">
        <v>16063</v>
      </c>
      <c r="D34" s="4">
        <v>89.3</v>
      </c>
    </row>
    <row r="35" spans="1:4" x14ac:dyDescent="0.3">
      <c r="A35" t="s">
        <v>91</v>
      </c>
      <c r="B35" s="12">
        <v>41392</v>
      </c>
      <c r="D35">
        <v>62</v>
      </c>
    </row>
    <row r="36" spans="1:4" x14ac:dyDescent="0.3">
      <c r="A36" s="4" t="s">
        <v>67</v>
      </c>
      <c r="B36" s="12">
        <v>4475</v>
      </c>
      <c r="D36" s="4">
        <v>27.7</v>
      </c>
    </row>
    <row r="37" spans="1:4" x14ac:dyDescent="0.3">
      <c r="A37" t="s">
        <v>49</v>
      </c>
      <c r="B37" s="12">
        <v>13178</v>
      </c>
      <c r="D37">
        <v>76.599999999999994</v>
      </c>
    </row>
    <row r="38" spans="1:4" x14ac:dyDescent="0.3">
      <c r="A38" s="4" t="s">
        <v>92</v>
      </c>
      <c r="B38" s="12">
        <v>7213</v>
      </c>
      <c r="D38" s="4">
        <v>56.3</v>
      </c>
    </row>
    <row r="39" spans="1:4" x14ac:dyDescent="0.3">
      <c r="A39" t="s">
        <v>50</v>
      </c>
      <c r="B39" s="12">
        <v>10853</v>
      </c>
      <c r="D39" t="s">
        <v>17</v>
      </c>
    </row>
    <row r="40" spans="1:4" x14ac:dyDescent="0.3">
      <c r="A40" s="4" t="s">
        <v>68</v>
      </c>
      <c r="B40" s="12">
        <v>3903</v>
      </c>
      <c r="D40" s="4">
        <v>72.2</v>
      </c>
    </row>
    <row r="41" spans="1:4" x14ac:dyDescent="0.3">
      <c r="A41" t="s">
        <v>39</v>
      </c>
      <c r="B41" s="12">
        <v>28068</v>
      </c>
      <c r="D41">
        <v>26</v>
      </c>
    </row>
    <row r="42" spans="1:4" x14ac:dyDescent="0.3">
      <c r="A42" s="4" t="s">
        <v>93</v>
      </c>
      <c r="B42" s="12">
        <v>5806</v>
      </c>
      <c r="D42" s="4">
        <v>64.3</v>
      </c>
    </row>
    <row r="43" spans="1:4" x14ac:dyDescent="0.3">
      <c r="A43" t="s">
        <v>94</v>
      </c>
      <c r="B43" s="12">
        <v>24964</v>
      </c>
      <c r="D43">
        <v>55.1</v>
      </c>
    </row>
    <row r="44" spans="1:4" x14ac:dyDescent="0.3">
      <c r="A44" s="4" t="s">
        <v>69</v>
      </c>
      <c r="B44" s="12">
        <v>37058</v>
      </c>
      <c r="D44" s="4">
        <v>79.099999999999994</v>
      </c>
    </row>
    <row r="45" spans="1:4" x14ac:dyDescent="0.3">
      <c r="A45" t="s">
        <v>70</v>
      </c>
      <c r="B45" s="12">
        <v>5025</v>
      </c>
      <c r="D45">
        <v>94.3</v>
      </c>
    </row>
    <row r="46" spans="1:4" x14ac:dyDescent="0.3">
      <c r="A46" s="4" t="s">
        <v>38</v>
      </c>
      <c r="B46" s="12">
        <v>9477</v>
      </c>
      <c r="D46" s="4">
        <v>26.9</v>
      </c>
    </row>
    <row r="47" spans="1:4" x14ac:dyDescent="0.3">
      <c r="A47" t="s">
        <v>95</v>
      </c>
      <c r="B47" s="12">
        <v>20429</v>
      </c>
      <c r="D47">
        <v>107.7</v>
      </c>
    </row>
    <row r="48" spans="1:4" x14ac:dyDescent="0.3">
      <c r="A48" s="4" t="s">
        <v>96</v>
      </c>
      <c r="B48" s="12">
        <v>23073</v>
      </c>
      <c r="D48" s="4">
        <v>46.2</v>
      </c>
    </row>
    <row r="49" spans="1:4" x14ac:dyDescent="0.3">
      <c r="A49" t="s">
        <v>58</v>
      </c>
      <c r="B49" s="12">
        <v>26378</v>
      </c>
      <c r="D49">
        <v>75.5</v>
      </c>
    </row>
    <row r="50" spans="1:4" x14ac:dyDescent="0.3">
      <c r="A50" s="4" t="s">
        <v>57</v>
      </c>
      <c r="B50" s="12">
        <v>32722</v>
      </c>
      <c r="D50" s="4">
        <v>53.6</v>
      </c>
    </row>
    <row r="51" spans="1:4" x14ac:dyDescent="0.3">
      <c r="A51" t="s">
        <v>24</v>
      </c>
      <c r="B51" s="12">
        <v>38105</v>
      </c>
      <c r="D51">
        <v>59.8</v>
      </c>
    </row>
    <row r="52" spans="1:4" x14ac:dyDescent="0.3">
      <c r="A52" s="4" t="s">
        <v>97</v>
      </c>
      <c r="B52" s="12">
        <v>8410</v>
      </c>
      <c r="D52" s="4">
        <v>26.6</v>
      </c>
    </row>
    <row r="53" spans="1:4" x14ac:dyDescent="0.3">
      <c r="A53" t="s">
        <v>36</v>
      </c>
      <c r="B53" s="12">
        <v>32153</v>
      </c>
      <c r="D53">
        <v>25.8</v>
      </c>
    </row>
    <row r="54" spans="1:4" x14ac:dyDescent="0.3">
      <c r="A54" s="4" t="s">
        <v>98</v>
      </c>
      <c r="B54" s="12">
        <v>20402</v>
      </c>
      <c r="D54" s="4">
        <v>60.4</v>
      </c>
    </row>
    <row r="55" spans="1:4" x14ac:dyDescent="0.3">
      <c r="A55" t="s">
        <v>71</v>
      </c>
      <c r="B55" s="12">
        <v>6628</v>
      </c>
      <c r="D55">
        <v>64.2</v>
      </c>
    </row>
    <row r="56" spans="1:4" x14ac:dyDescent="0.3">
      <c r="A56" s="4" t="s">
        <v>25</v>
      </c>
      <c r="B56" s="12">
        <v>143378</v>
      </c>
      <c r="D56" s="4">
        <v>36.299999999999997</v>
      </c>
    </row>
    <row r="57" spans="1:4" x14ac:dyDescent="0.3">
      <c r="A57" t="s">
        <v>79</v>
      </c>
      <c r="B57" s="12">
        <v>56556</v>
      </c>
      <c r="D57">
        <v>55.7</v>
      </c>
    </row>
    <row r="58" spans="1:4" x14ac:dyDescent="0.3">
      <c r="A58" s="4" t="s">
        <v>72</v>
      </c>
      <c r="B58" s="12">
        <v>13738</v>
      </c>
      <c r="D58" s="4">
        <v>181.8</v>
      </c>
    </row>
    <row r="59" spans="1:4" x14ac:dyDescent="0.3">
      <c r="A59" t="s">
        <v>63</v>
      </c>
      <c r="B59" s="12">
        <v>28308</v>
      </c>
      <c r="D59">
        <v>38.700000000000003</v>
      </c>
    </row>
    <row r="60" spans="1:4" x14ac:dyDescent="0.3">
      <c r="A60" s="4" t="s">
        <v>99</v>
      </c>
      <c r="B60" s="12">
        <v>9339</v>
      </c>
      <c r="D60" s="4">
        <v>65.099999999999994</v>
      </c>
    </row>
    <row r="61" spans="1:4" x14ac:dyDescent="0.3">
      <c r="A61" t="s">
        <v>73</v>
      </c>
      <c r="B61" s="12">
        <v>30817</v>
      </c>
      <c r="D61">
        <v>56.8</v>
      </c>
    </row>
    <row r="62" spans="1:4" x14ac:dyDescent="0.3">
      <c r="A62" s="4" t="s">
        <v>83</v>
      </c>
      <c r="B62" s="12">
        <v>10922</v>
      </c>
      <c r="D62" s="4">
        <v>58.5</v>
      </c>
    </row>
    <row r="63" spans="1:4" x14ac:dyDescent="0.3">
      <c r="A63" t="s">
        <v>19</v>
      </c>
      <c r="B63" s="12">
        <v>517748</v>
      </c>
      <c r="D63">
        <v>54.8</v>
      </c>
    </row>
    <row r="64" spans="1:4" x14ac:dyDescent="0.3">
      <c r="A64" s="4" t="s">
        <v>74</v>
      </c>
      <c r="B64" s="12">
        <v>4157</v>
      </c>
      <c r="D64" s="4">
        <v>40</v>
      </c>
    </row>
    <row r="65" spans="1:4" x14ac:dyDescent="0.3">
      <c r="A65" t="s">
        <v>100</v>
      </c>
      <c r="B65" s="12">
        <v>15518</v>
      </c>
      <c r="D65">
        <v>52.4</v>
      </c>
    </row>
    <row r="66" spans="1:4" x14ac:dyDescent="0.3">
      <c r="A66" s="4" t="s">
        <v>101</v>
      </c>
      <c r="B66" s="12">
        <v>15985</v>
      </c>
      <c r="D66" s="4">
        <v>36.6</v>
      </c>
    </row>
    <row r="67" spans="1:4" x14ac:dyDescent="0.3">
      <c r="A67" t="s">
        <v>26</v>
      </c>
      <c r="B67" s="12">
        <v>63408</v>
      </c>
      <c r="D67">
        <v>53.2</v>
      </c>
    </row>
    <row r="68" spans="1:4" x14ac:dyDescent="0.3">
      <c r="A68" s="4" t="s">
        <v>102</v>
      </c>
      <c r="B68" s="12">
        <v>9517</v>
      </c>
      <c r="D68" s="4">
        <v>49.9</v>
      </c>
    </row>
    <row r="69" spans="1:4" x14ac:dyDescent="0.3">
      <c r="A69" t="s">
        <v>75</v>
      </c>
      <c r="B69" s="12">
        <v>15921</v>
      </c>
      <c r="D69">
        <v>60.2</v>
      </c>
    </row>
    <row r="70" spans="1:4" x14ac:dyDescent="0.3">
      <c r="A70" s="4" t="s">
        <v>43</v>
      </c>
      <c r="B70" s="27">
        <v>130953</v>
      </c>
      <c r="D70" s="4">
        <v>94.7</v>
      </c>
    </row>
    <row r="71" spans="1:4" x14ac:dyDescent="0.3">
      <c r="A71" t="s">
        <v>62</v>
      </c>
      <c r="B71" s="28">
        <v>88122</v>
      </c>
      <c r="D71">
        <v>46.5</v>
      </c>
    </row>
    <row r="72" spans="1:4" x14ac:dyDescent="0.3">
      <c r="A72" s="4" t="s">
        <v>31</v>
      </c>
      <c r="B72" s="29">
        <v>14988</v>
      </c>
      <c r="D72" s="4">
        <v>50.7</v>
      </c>
    </row>
    <row r="73" spans="1:4" x14ac:dyDescent="0.3">
      <c r="A73" t="s">
        <v>86</v>
      </c>
      <c r="B73" s="26">
        <v>196036</v>
      </c>
      <c r="D73">
        <v>18.2</v>
      </c>
    </row>
    <row r="74" spans="1:4" x14ac:dyDescent="0.3">
      <c r="A74" s="4" t="s">
        <v>59</v>
      </c>
      <c r="B74" s="12">
        <v>148671</v>
      </c>
      <c r="D74" s="4">
        <v>58.4</v>
      </c>
    </row>
    <row r="75" spans="1:4" x14ac:dyDescent="0.3">
      <c r="A75" t="s">
        <v>27</v>
      </c>
      <c r="B75" s="12">
        <v>36792</v>
      </c>
      <c r="D75">
        <v>52.7</v>
      </c>
    </row>
    <row r="76" spans="1:4" x14ac:dyDescent="0.3">
      <c r="A76" s="4" t="s">
        <v>82</v>
      </c>
      <c r="B76" s="12">
        <v>9648</v>
      </c>
      <c r="D76" s="4">
        <v>50</v>
      </c>
    </row>
    <row r="77" spans="1:4" x14ac:dyDescent="0.3">
      <c r="A77" t="s">
        <v>103</v>
      </c>
      <c r="B77" s="12">
        <v>10825</v>
      </c>
      <c r="D77">
        <v>57.5</v>
      </c>
    </row>
    <row r="78" spans="1:4" x14ac:dyDescent="0.3">
      <c r="A78" s="4" t="s">
        <v>60</v>
      </c>
      <c r="B78" s="12">
        <v>23864</v>
      </c>
      <c r="D78" s="4">
        <v>30.3</v>
      </c>
    </row>
    <row r="79" spans="1:4" x14ac:dyDescent="0.3">
      <c r="A79" t="s">
        <v>85</v>
      </c>
      <c r="B79" s="12">
        <v>3581</v>
      </c>
      <c r="D79">
        <v>99.9</v>
      </c>
    </row>
    <row r="80" spans="1:4" x14ac:dyDescent="0.3">
      <c r="A80" s="4" t="s">
        <v>28</v>
      </c>
      <c r="B80" s="12">
        <v>21900</v>
      </c>
      <c r="D80" s="4">
        <v>1.5</v>
      </c>
    </row>
    <row r="81" spans="1:4" x14ac:dyDescent="0.3">
      <c r="A81" t="s">
        <v>80</v>
      </c>
      <c r="B81" s="12">
        <v>13381</v>
      </c>
      <c r="D81">
        <v>191.4</v>
      </c>
    </row>
    <row r="82" spans="1:4" x14ac:dyDescent="0.3">
      <c r="A82" s="4" t="s">
        <v>29</v>
      </c>
      <c r="B82" s="12">
        <v>18989</v>
      </c>
      <c r="D82" s="4">
        <v>47</v>
      </c>
    </row>
    <row r="83" spans="1:4" x14ac:dyDescent="0.3">
      <c r="A83" t="s">
        <v>44</v>
      </c>
      <c r="B83" s="12">
        <v>236917</v>
      </c>
      <c r="D83">
        <v>67.400000000000006</v>
      </c>
    </row>
    <row r="84" spans="1:4" x14ac:dyDescent="0.3">
      <c r="A84" s="4" t="s">
        <v>37</v>
      </c>
      <c r="B84" s="12">
        <v>11040</v>
      </c>
      <c r="D84" s="4">
        <v>45.2</v>
      </c>
    </row>
    <row r="85" spans="1:4" x14ac:dyDescent="0.3">
      <c r="A85" t="s">
        <v>81</v>
      </c>
      <c r="B85" s="12">
        <v>6419</v>
      </c>
      <c r="D85">
        <v>78.3</v>
      </c>
    </row>
    <row r="86" spans="1:4" x14ac:dyDescent="0.3">
      <c r="A86" s="4" t="s">
        <v>30</v>
      </c>
      <c r="B86" s="12">
        <v>49980</v>
      </c>
      <c r="D86" s="4">
        <v>62.7</v>
      </c>
    </row>
    <row r="87" spans="1:4" x14ac:dyDescent="0.3">
      <c r="A87" t="s">
        <v>61</v>
      </c>
      <c r="B87" s="12">
        <v>120684</v>
      </c>
      <c r="D87">
        <v>51.2</v>
      </c>
    </row>
    <row r="88" spans="1:4" x14ac:dyDescent="0.3">
      <c r="A88" s="5" t="s">
        <v>104</v>
      </c>
      <c r="B88" s="12">
        <v>10040</v>
      </c>
      <c r="D88" s="5">
        <v>57.6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FAD19-F899-42A0-877A-D8C16E43BD27}">
  <dimension ref="A1:F88"/>
  <sheetViews>
    <sheetView topLeftCell="A52" workbookViewId="0">
      <selection activeCell="B72" sqref="B72"/>
    </sheetView>
  </sheetViews>
  <sheetFormatPr defaultRowHeight="14.4" x14ac:dyDescent="0.3"/>
  <cols>
    <col min="1" max="1" width="19.109375" bestFit="1" customWidth="1"/>
    <col min="2" max="2" width="12.44140625" bestFit="1" customWidth="1"/>
    <col min="3" max="3" width="19.44140625" bestFit="1" customWidth="1"/>
    <col min="4" max="4" width="18.88671875" bestFit="1" customWidth="1"/>
    <col min="5" max="5" width="9.77734375" bestFit="1" customWidth="1"/>
    <col min="6" max="6" width="19.6640625" bestFit="1" customWidth="1"/>
  </cols>
  <sheetData>
    <row r="1" spans="1:6" x14ac:dyDescent="0.3">
      <c r="A1" s="8" t="s">
        <v>0</v>
      </c>
      <c r="B1" s="8" t="s">
        <v>1</v>
      </c>
      <c r="C1" s="8" t="s">
        <v>2</v>
      </c>
      <c r="D1" s="8" t="s">
        <v>3</v>
      </c>
      <c r="E1" s="9" t="s">
        <v>4</v>
      </c>
      <c r="F1" s="8" t="s">
        <v>5</v>
      </c>
    </row>
    <row r="2" spans="1:6" x14ac:dyDescent="0.3">
      <c r="A2" s="4" t="s">
        <v>45</v>
      </c>
      <c r="B2" s="12">
        <v>16202</v>
      </c>
      <c r="D2" s="4">
        <v>114</v>
      </c>
    </row>
    <row r="3" spans="1:6" x14ac:dyDescent="0.3">
      <c r="A3" t="s">
        <v>40</v>
      </c>
      <c r="B3" s="12">
        <v>330844</v>
      </c>
      <c r="D3">
        <v>67</v>
      </c>
    </row>
    <row r="4" spans="1:6" x14ac:dyDescent="0.3">
      <c r="A4" s="4" t="s">
        <v>77</v>
      </c>
      <c r="B4" s="12">
        <v>32504</v>
      </c>
      <c r="D4" s="4">
        <v>59.9</v>
      </c>
    </row>
    <row r="5" spans="1:6" x14ac:dyDescent="0.3">
      <c r="A5" t="s">
        <v>64</v>
      </c>
      <c r="B5" s="12">
        <v>44442</v>
      </c>
      <c r="D5">
        <v>73.7</v>
      </c>
    </row>
    <row r="6" spans="1:6" x14ac:dyDescent="0.3">
      <c r="A6" s="4" t="s">
        <v>54</v>
      </c>
      <c r="B6" s="12">
        <v>38451</v>
      </c>
      <c r="D6" s="4">
        <v>52.6</v>
      </c>
    </row>
    <row r="7" spans="1:6" x14ac:dyDescent="0.3">
      <c r="A7" t="s">
        <v>87</v>
      </c>
      <c r="B7" s="12">
        <v>5269</v>
      </c>
      <c r="D7">
        <v>113.1</v>
      </c>
    </row>
    <row r="8" spans="1:6" x14ac:dyDescent="0.3">
      <c r="A8" s="4" t="s">
        <v>33</v>
      </c>
      <c r="B8" s="12">
        <v>64013</v>
      </c>
      <c r="D8" s="4">
        <v>69.099999999999994</v>
      </c>
    </row>
    <row r="9" spans="1:6" x14ac:dyDescent="0.3">
      <c r="A9" t="s">
        <v>34</v>
      </c>
      <c r="B9" s="12">
        <v>25893</v>
      </c>
      <c r="D9">
        <v>65.8</v>
      </c>
    </row>
    <row r="10" spans="1:6" x14ac:dyDescent="0.3">
      <c r="A10" s="4" t="s">
        <v>47</v>
      </c>
      <c r="B10" s="12">
        <v>35386</v>
      </c>
      <c r="D10" s="4">
        <v>101</v>
      </c>
    </row>
    <row r="11" spans="1:6" x14ac:dyDescent="0.3">
      <c r="A11" t="s">
        <v>41</v>
      </c>
      <c r="B11" s="12">
        <v>91042</v>
      </c>
      <c r="D11">
        <v>50.5</v>
      </c>
    </row>
    <row r="12" spans="1:6" x14ac:dyDescent="0.3">
      <c r="A12" s="4" t="s">
        <v>51</v>
      </c>
      <c r="B12" s="12">
        <v>28567</v>
      </c>
      <c r="D12" s="4">
        <v>47.4</v>
      </c>
    </row>
    <row r="13" spans="1:6" x14ac:dyDescent="0.3">
      <c r="A13" t="s">
        <v>88</v>
      </c>
      <c r="B13" s="12">
        <v>12441</v>
      </c>
      <c r="D13">
        <v>60.5</v>
      </c>
    </row>
    <row r="14" spans="1:6" x14ac:dyDescent="0.3">
      <c r="A14" s="4" t="s">
        <v>53</v>
      </c>
      <c r="B14" s="12">
        <v>53887</v>
      </c>
      <c r="D14" s="4">
        <v>28.4</v>
      </c>
    </row>
    <row r="15" spans="1:6" x14ac:dyDescent="0.3">
      <c r="A15" t="s">
        <v>76</v>
      </c>
      <c r="B15" s="12">
        <v>58999</v>
      </c>
      <c r="D15">
        <v>54.3</v>
      </c>
    </row>
    <row r="16" spans="1:6" x14ac:dyDescent="0.3">
      <c r="A16" s="4" t="s">
        <v>65</v>
      </c>
      <c r="B16" s="12">
        <v>8695</v>
      </c>
      <c r="D16" s="4">
        <v>90.4</v>
      </c>
    </row>
    <row r="17" spans="1:4" x14ac:dyDescent="0.3">
      <c r="A17" t="s">
        <v>46</v>
      </c>
      <c r="B17" s="12">
        <v>5176</v>
      </c>
      <c r="D17" t="s">
        <v>17</v>
      </c>
    </row>
    <row r="18" spans="1:4" x14ac:dyDescent="0.3">
      <c r="A18" s="4" t="s">
        <v>89</v>
      </c>
      <c r="B18" s="12">
        <v>11687</v>
      </c>
      <c r="D18" s="4">
        <v>67.099999999999994</v>
      </c>
    </row>
    <row r="19" spans="1:4" x14ac:dyDescent="0.3">
      <c r="A19" t="s">
        <v>52</v>
      </c>
      <c r="B19" s="12">
        <v>62500</v>
      </c>
      <c r="D19">
        <v>76.900000000000006</v>
      </c>
    </row>
    <row r="20" spans="1:4" x14ac:dyDescent="0.3">
      <c r="A20" s="4" t="s">
        <v>42</v>
      </c>
      <c r="B20" s="12">
        <v>398552</v>
      </c>
      <c r="D20" s="4">
        <v>60.7</v>
      </c>
    </row>
    <row r="21" spans="1:4" x14ac:dyDescent="0.3">
      <c r="A21" t="s">
        <v>20</v>
      </c>
      <c r="B21" s="12">
        <v>20087</v>
      </c>
      <c r="D21">
        <v>19.7</v>
      </c>
    </row>
    <row r="22" spans="1:4" x14ac:dyDescent="0.3">
      <c r="A22" s="4" t="s">
        <v>78</v>
      </c>
      <c r="B22" s="12">
        <v>36009</v>
      </c>
      <c r="D22" s="4">
        <v>95.1</v>
      </c>
    </row>
    <row r="23" spans="1:4" x14ac:dyDescent="0.3">
      <c r="A23" t="s">
        <v>35</v>
      </c>
      <c r="B23" s="12">
        <v>14553</v>
      </c>
      <c r="D23">
        <v>49.3</v>
      </c>
    </row>
    <row r="24" spans="1:4" x14ac:dyDescent="0.3">
      <c r="A24" s="4" t="s">
        <v>21</v>
      </c>
      <c r="B24" s="12">
        <v>20866</v>
      </c>
      <c r="D24" s="4">
        <v>20.8</v>
      </c>
    </row>
    <row r="25" spans="1:4" x14ac:dyDescent="0.3">
      <c r="A25" t="s">
        <v>22</v>
      </c>
      <c r="B25" s="12">
        <v>31255</v>
      </c>
      <c r="D25">
        <v>40.1</v>
      </c>
    </row>
    <row r="26" spans="1:4" x14ac:dyDescent="0.3">
      <c r="A26" s="4" t="s">
        <v>32</v>
      </c>
      <c r="B26" s="12">
        <v>46183</v>
      </c>
      <c r="D26" s="4">
        <v>64.5</v>
      </c>
    </row>
    <row r="27" spans="1:4" x14ac:dyDescent="0.3">
      <c r="A27" t="s">
        <v>84</v>
      </c>
      <c r="B27" s="12">
        <v>6018</v>
      </c>
      <c r="D27">
        <v>57.4</v>
      </c>
    </row>
    <row r="28" spans="1:4" x14ac:dyDescent="0.3">
      <c r="A28" s="4" t="s">
        <v>18</v>
      </c>
      <c r="B28" s="12">
        <v>1152425</v>
      </c>
      <c r="D28" s="4">
        <v>55.2</v>
      </c>
    </row>
    <row r="29" spans="1:4" x14ac:dyDescent="0.3">
      <c r="A29" t="s">
        <v>23</v>
      </c>
      <c r="B29" s="12">
        <v>19027</v>
      </c>
      <c r="D29" t="s">
        <v>17</v>
      </c>
    </row>
    <row r="30" spans="1:4" x14ac:dyDescent="0.3">
      <c r="A30" s="4" t="s">
        <v>66</v>
      </c>
      <c r="B30" s="12">
        <v>20428</v>
      </c>
      <c r="D30" s="4">
        <v>66.400000000000006</v>
      </c>
    </row>
    <row r="31" spans="1:4" x14ac:dyDescent="0.3">
      <c r="A31" t="s">
        <v>55</v>
      </c>
      <c r="B31" s="12">
        <v>37816</v>
      </c>
      <c r="D31">
        <v>55.3</v>
      </c>
    </row>
    <row r="32" spans="1:4" x14ac:dyDescent="0.3">
      <c r="A32" s="4" t="s">
        <v>48</v>
      </c>
      <c r="B32" s="12">
        <v>45058</v>
      </c>
      <c r="D32" s="4">
        <v>82.9</v>
      </c>
    </row>
    <row r="33" spans="1:4" x14ac:dyDescent="0.3">
      <c r="A33" t="s">
        <v>90</v>
      </c>
      <c r="B33" s="12">
        <v>10266</v>
      </c>
      <c r="D33">
        <v>34.299999999999997</v>
      </c>
    </row>
    <row r="34" spans="1:4" x14ac:dyDescent="0.3">
      <c r="A34" s="4" t="s">
        <v>56</v>
      </c>
      <c r="B34" s="12">
        <v>16239</v>
      </c>
      <c r="D34" s="4">
        <v>86.7</v>
      </c>
    </row>
    <row r="35" spans="1:4" x14ac:dyDescent="0.3">
      <c r="A35" t="s">
        <v>91</v>
      </c>
      <c r="B35" s="12">
        <v>42239</v>
      </c>
      <c r="D35">
        <v>66.2</v>
      </c>
    </row>
    <row r="36" spans="1:4" x14ac:dyDescent="0.3">
      <c r="A36" s="4" t="s">
        <v>67</v>
      </c>
      <c r="B36" s="12">
        <v>4552</v>
      </c>
      <c r="D36" s="4">
        <v>29.5</v>
      </c>
    </row>
    <row r="37" spans="1:4" x14ac:dyDescent="0.3">
      <c r="A37" t="s">
        <v>49</v>
      </c>
      <c r="B37" s="12">
        <v>13311</v>
      </c>
      <c r="D37">
        <v>80.3</v>
      </c>
    </row>
    <row r="38" spans="1:4" x14ac:dyDescent="0.3">
      <c r="A38" s="4" t="s">
        <v>92</v>
      </c>
      <c r="B38" s="12">
        <v>7259</v>
      </c>
      <c r="D38" s="4">
        <v>59.2</v>
      </c>
    </row>
    <row r="39" spans="1:4" x14ac:dyDescent="0.3">
      <c r="A39" t="s">
        <v>50</v>
      </c>
      <c r="B39" s="12">
        <v>10866</v>
      </c>
      <c r="D39" t="s">
        <v>17</v>
      </c>
    </row>
    <row r="40" spans="1:4" x14ac:dyDescent="0.3">
      <c r="A40" s="4" t="s">
        <v>68</v>
      </c>
      <c r="B40" s="12">
        <v>4045</v>
      </c>
      <c r="D40" s="4">
        <v>77.900000000000006</v>
      </c>
    </row>
    <row r="41" spans="1:4" x14ac:dyDescent="0.3">
      <c r="A41" t="s">
        <v>39</v>
      </c>
      <c r="B41" s="12">
        <v>27703</v>
      </c>
      <c r="D41">
        <v>24.8</v>
      </c>
    </row>
    <row r="42" spans="1:4" x14ac:dyDescent="0.3">
      <c r="A42" s="4" t="s">
        <v>93</v>
      </c>
      <c r="B42" s="12">
        <v>5896</v>
      </c>
      <c r="D42" s="4">
        <v>55.2</v>
      </c>
    </row>
    <row r="43" spans="1:4" x14ac:dyDescent="0.3">
      <c r="A43" t="s">
        <v>94</v>
      </c>
      <c r="B43" s="12">
        <v>25857</v>
      </c>
      <c r="D43">
        <v>58.1</v>
      </c>
    </row>
    <row r="44" spans="1:4" x14ac:dyDescent="0.3">
      <c r="A44" s="4" t="s">
        <v>69</v>
      </c>
      <c r="B44" s="12">
        <v>36651</v>
      </c>
      <c r="D44" s="4">
        <v>74.7</v>
      </c>
    </row>
    <row r="45" spans="1:4" x14ac:dyDescent="0.3">
      <c r="A45" t="s">
        <v>70</v>
      </c>
      <c r="B45" s="12">
        <v>5413</v>
      </c>
      <c r="D45">
        <v>74.099999999999994</v>
      </c>
    </row>
    <row r="46" spans="1:4" x14ac:dyDescent="0.3">
      <c r="A46" s="4" t="s">
        <v>38</v>
      </c>
      <c r="B46" s="12">
        <v>9439</v>
      </c>
      <c r="D46" s="4">
        <v>27</v>
      </c>
    </row>
    <row r="47" spans="1:4" x14ac:dyDescent="0.3">
      <c r="A47" t="s">
        <v>95</v>
      </c>
      <c r="B47" s="12">
        <v>20840</v>
      </c>
      <c r="D47">
        <v>103.2</v>
      </c>
    </row>
    <row r="48" spans="1:4" x14ac:dyDescent="0.3">
      <c r="A48" s="4" t="s">
        <v>96</v>
      </c>
      <c r="B48" s="12">
        <v>23300</v>
      </c>
      <c r="D48" s="4">
        <v>47.6</v>
      </c>
    </row>
    <row r="49" spans="1:4" x14ac:dyDescent="0.3">
      <c r="A49" t="s">
        <v>58</v>
      </c>
      <c r="B49" s="12">
        <v>26097</v>
      </c>
      <c r="D49">
        <v>78.7</v>
      </c>
    </row>
    <row r="50" spans="1:4" x14ac:dyDescent="0.3">
      <c r="A50" s="4" t="s">
        <v>57</v>
      </c>
      <c r="B50" s="12">
        <v>33198</v>
      </c>
      <c r="D50" s="4">
        <v>57.7</v>
      </c>
    </row>
    <row r="51" spans="1:4" x14ac:dyDescent="0.3">
      <c r="A51" t="s">
        <v>24</v>
      </c>
      <c r="B51" s="12">
        <v>39163</v>
      </c>
      <c r="D51">
        <v>70.099999999999994</v>
      </c>
    </row>
    <row r="52" spans="1:4" x14ac:dyDescent="0.3">
      <c r="A52" s="4" t="s">
        <v>97</v>
      </c>
      <c r="B52" s="12">
        <v>8725</v>
      </c>
      <c r="D52" s="4">
        <v>33.4</v>
      </c>
    </row>
    <row r="53" spans="1:4" x14ac:dyDescent="0.3">
      <c r="A53" t="s">
        <v>36</v>
      </c>
      <c r="B53" s="12">
        <v>32727</v>
      </c>
      <c r="D53">
        <v>29.2</v>
      </c>
    </row>
    <row r="54" spans="1:4" x14ac:dyDescent="0.3">
      <c r="A54" s="4" t="s">
        <v>98</v>
      </c>
      <c r="B54" s="12">
        <v>21378</v>
      </c>
      <c r="D54" s="4">
        <v>57.9</v>
      </c>
    </row>
    <row r="55" spans="1:4" x14ac:dyDescent="0.3">
      <c r="A55" t="s">
        <v>71</v>
      </c>
      <c r="B55" s="12">
        <v>6852</v>
      </c>
      <c r="D55">
        <v>68.7</v>
      </c>
    </row>
    <row r="56" spans="1:4" x14ac:dyDescent="0.3">
      <c r="A56" s="4" t="s">
        <v>25</v>
      </c>
      <c r="B56" s="12">
        <v>144248</v>
      </c>
      <c r="D56" s="4">
        <v>37.200000000000003</v>
      </c>
    </row>
    <row r="57" spans="1:4" x14ac:dyDescent="0.3">
      <c r="A57" t="s">
        <v>79</v>
      </c>
      <c r="B57" s="12">
        <v>57303</v>
      </c>
      <c r="D57">
        <v>58.9</v>
      </c>
    </row>
    <row r="58" spans="1:4" x14ac:dyDescent="0.3">
      <c r="A58" s="4" t="s">
        <v>72</v>
      </c>
      <c r="B58" s="12">
        <v>13930</v>
      </c>
      <c r="D58" s="4">
        <v>185.8</v>
      </c>
    </row>
    <row r="59" spans="1:4" x14ac:dyDescent="0.3">
      <c r="A59" t="s">
        <v>63</v>
      </c>
      <c r="B59" s="12">
        <v>29750</v>
      </c>
      <c r="D59">
        <v>43.4</v>
      </c>
    </row>
    <row r="60" spans="1:4" x14ac:dyDescent="0.3">
      <c r="A60" s="4" t="s">
        <v>99</v>
      </c>
      <c r="B60" s="12">
        <v>9596</v>
      </c>
      <c r="D60" s="4">
        <v>69.8</v>
      </c>
    </row>
    <row r="61" spans="1:4" x14ac:dyDescent="0.3">
      <c r="A61" t="s">
        <v>73</v>
      </c>
      <c r="B61" s="12">
        <v>31600</v>
      </c>
      <c r="D61">
        <v>59.6</v>
      </c>
    </row>
    <row r="62" spans="1:4" x14ac:dyDescent="0.3">
      <c r="A62" s="4" t="s">
        <v>83</v>
      </c>
      <c r="B62" s="12">
        <v>10995</v>
      </c>
      <c r="D62" s="4">
        <v>55.9</v>
      </c>
    </row>
    <row r="63" spans="1:4" x14ac:dyDescent="0.3">
      <c r="A63" t="s">
        <v>19</v>
      </c>
      <c r="B63" s="12">
        <v>508640</v>
      </c>
      <c r="D63">
        <v>56.1</v>
      </c>
    </row>
    <row r="64" spans="1:4" x14ac:dyDescent="0.3">
      <c r="A64" s="4" t="s">
        <v>74</v>
      </c>
      <c r="B64" s="12">
        <v>4089</v>
      </c>
      <c r="D64" s="4">
        <v>42.9</v>
      </c>
    </row>
    <row r="65" spans="1:4" x14ac:dyDescent="0.3">
      <c r="A65" t="s">
        <v>100</v>
      </c>
      <c r="B65" s="12">
        <v>16059</v>
      </c>
      <c r="D65">
        <v>47.4</v>
      </c>
    </row>
    <row r="66" spans="1:4" x14ac:dyDescent="0.3">
      <c r="A66" s="4" t="s">
        <v>101</v>
      </c>
      <c r="B66" s="12">
        <v>15730</v>
      </c>
      <c r="D66" s="4">
        <v>31.2</v>
      </c>
    </row>
    <row r="67" spans="1:4" x14ac:dyDescent="0.3">
      <c r="A67" t="s">
        <v>26</v>
      </c>
      <c r="B67" s="12">
        <v>64142</v>
      </c>
      <c r="D67">
        <v>49</v>
      </c>
    </row>
    <row r="68" spans="1:4" x14ac:dyDescent="0.3">
      <c r="A68" s="4" t="s">
        <v>102</v>
      </c>
      <c r="B68" s="12">
        <v>9687</v>
      </c>
      <c r="D68" s="4">
        <v>49.3</v>
      </c>
    </row>
    <row r="69" spans="1:4" x14ac:dyDescent="0.3">
      <c r="A69" t="s">
        <v>75</v>
      </c>
      <c r="B69" s="12">
        <v>15629</v>
      </c>
      <c r="D69">
        <v>51.6</v>
      </c>
    </row>
    <row r="70" spans="1:4" x14ac:dyDescent="0.3">
      <c r="A70" s="4" t="s">
        <v>43</v>
      </c>
      <c r="B70" s="31">
        <v>129928</v>
      </c>
      <c r="D70" s="4">
        <v>95</v>
      </c>
    </row>
    <row r="71" spans="1:4" x14ac:dyDescent="0.3">
      <c r="A71" t="s">
        <v>62</v>
      </c>
      <c r="B71" s="32">
        <v>88499</v>
      </c>
      <c r="D71">
        <v>45.2</v>
      </c>
    </row>
    <row r="72" spans="1:4" x14ac:dyDescent="0.3">
      <c r="A72" s="4" t="s">
        <v>31</v>
      </c>
      <c r="B72" s="33">
        <v>15226</v>
      </c>
      <c r="D72" s="4">
        <v>52.7</v>
      </c>
    </row>
    <row r="73" spans="1:4" x14ac:dyDescent="0.3">
      <c r="A73" t="s">
        <v>86</v>
      </c>
      <c r="B73" s="30">
        <v>200226</v>
      </c>
      <c r="D73">
        <v>19.899999999999999</v>
      </c>
    </row>
    <row r="74" spans="1:4" x14ac:dyDescent="0.3">
      <c r="A74" s="4" t="s">
        <v>59</v>
      </c>
      <c r="B74" s="12">
        <v>150642</v>
      </c>
      <c r="D74" s="4">
        <v>60</v>
      </c>
    </row>
    <row r="75" spans="1:4" x14ac:dyDescent="0.3">
      <c r="A75" t="s">
        <v>27</v>
      </c>
      <c r="B75" s="12">
        <v>36576</v>
      </c>
      <c r="D75">
        <v>52</v>
      </c>
    </row>
    <row r="76" spans="1:4" x14ac:dyDescent="0.3">
      <c r="A76" s="4" t="s">
        <v>82</v>
      </c>
      <c r="B76" s="12">
        <v>9726</v>
      </c>
      <c r="D76" s="4">
        <v>52</v>
      </c>
    </row>
    <row r="77" spans="1:4" x14ac:dyDescent="0.3">
      <c r="A77" t="s">
        <v>103</v>
      </c>
      <c r="B77" s="12">
        <v>9783</v>
      </c>
      <c r="D77">
        <v>60.9</v>
      </c>
    </row>
    <row r="78" spans="1:4" x14ac:dyDescent="0.3">
      <c r="A78" s="4" t="s">
        <v>60</v>
      </c>
      <c r="B78" s="12">
        <v>24895</v>
      </c>
      <c r="D78" s="4">
        <v>28.8</v>
      </c>
    </row>
    <row r="79" spans="1:4" x14ac:dyDescent="0.3">
      <c r="A79" t="s">
        <v>85</v>
      </c>
      <c r="B79" s="12">
        <v>3558</v>
      </c>
      <c r="D79">
        <v>100.2</v>
      </c>
    </row>
    <row r="80" spans="1:4" x14ac:dyDescent="0.3">
      <c r="A80" s="4" t="s">
        <v>28</v>
      </c>
      <c r="B80" s="12">
        <v>21676</v>
      </c>
      <c r="D80" s="4" t="s">
        <v>17</v>
      </c>
    </row>
    <row r="81" spans="1:4" x14ac:dyDescent="0.3">
      <c r="A81" t="s">
        <v>80</v>
      </c>
      <c r="B81" s="12">
        <v>13843</v>
      </c>
      <c r="D81">
        <v>180.3</v>
      </c>
    </row>
    <row r="82" spans="1:4" x14ac:dyDescent="0.3">
      <c r="A82" s="4" t="s">
        <v>29</v>
      </c>
      <c r="B82" s="12">
        <v>19136</v>
      </c>
      <c r="D82" s="4">
        <v>45.7</v>
      </c>
    </row>
    <row r="83" spans="1:4" x14ac:dyDescent="0.3">
      <c r="A83" t="s">
        <v>44</v>
      </c>
      <c r="B83" s="12">
        <v>238136</v>
      </c>
      <c r="D83">
        <v>67.400000000000006</v>
      </c>
    </row>
    <row r="84" spans="1:4" x14ac:dyDescent="0.3">
      <c r="A84" s="4" t="s">
        <v>37</v>
      </c>
      <c r="B84" s="12">
        <v>11211</v>
      </c>
      <c r="D84" s="4">
        <v>37.799999999999997</v>
      </c>
    </row>
    <row r="85" spans="1:4" x14ac:dyDescent="0.3">
      <c r="A85" t="s">
        <v>81</v>
      </c>
      <c r="B85" s="12">
        <v>6576</v>
      </c>
      <c r="D85">
        <v>86.4</v>
      </c>
    </row>
    <row r="86" spans="1:4" x14ac:dyDescent="0.3">
      <c r="A86" s="4" t="s">
        <v>30</v>
      </c>
      <c r="B86" s="12">
        <v>51461</v>
      </c>
      <c r="D86" s="4">
        <v>63.3</v>
      </c>
    </row>
    <row r="87" spans="1:4" x14ac:dyDescent="0.3">
      <c r="A87" t="s">
        <v>61</v>
      </c>
      <c r="B87" s="12">
        <v>124700</v>
      </c>
      <c r="D87">
        <v>51.7</v>
      </c>
    </row>
    <row r="88" spans="1:4" x14ac:dyDescent="0.3">
      <c r="A88" s="5" t="s">
        <v>104</v>
      </c>
      <c r="B88" s="12">
        <v>10438</v>
      </c>
      <c r="D88" s="5">
        <v>57.4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51E63-D7C2-478B-BE7D-DF2D4D9D5D4E}">
  <dimension ref="A1:F88"/>
  <sheetViews>
    <sheetView topLeftCell="A57" workbookViewId="0">
      <selection activeCell="B72" sqref="B72"/>
    </sheetView>
  </sheetViews>
  <sheetFormatPr defaultRowHeight="14.4" x14ac:dyDescent="0.3"/>
  <cols>
    <col min="1" max="1" width="19.109375" bestFit="1" customWidth="1"/>
    <col min="2" max="2" width="12.44140625" bestFit="1" customWidth="1"/>
    <col min="3" max="3" width="19.44140625" bestFit="1" customWidth="1"/>
    <col min="4" max="4" width="18.88671875" bestFit="1" customWidth="1"/>
    <col min="5" max="5" width="9.77734375" bestFit="1" customWidth="1"/>
    <col min="6" max="6" width="19.6640625" bestFit="1" customWidth="1"/>
  </cols>
  <sheetData>
    <row r="1" spans="1:6" x14ac:dyDescent="0.3">
      <c r="A1" s="8" t="s">
        <v>0</v>
      </c>
      <c r="B1" s="8" t="s">
        <v>1</v>
      </c>
      <c r="C1" s="8" t="s">
        <v>2</v>
      </c>
      <c r="D1" s="8" t="s">
        <v>3</v>
      </c>
      <c r="E1" s="9" t="s">
        <v>4</v>
      </c>
      <c r="F1" s="8" t="s">
        <v>5</v>
      </c>
    </row>
    <row r="2" spans="1:6" x14ac:dyDescent="0.3">
      <c r="A2" s="4" t="s">
        <v>45</v>
      </c>
      <c r="B2" s="12">
        <v>16202</v>
      </c>
      <c r="D2" s="4">
        <v>117.8</v>
      </c>
    </row>
    <row r="3" spans="1:6" x14ac:dyDescent="0.3">
      <c r="A3" t="s">
        <v>40</v>
      </c>
      <c r="B3" s="12">
        <v>334053</v>
      </c>
      <c r="D3">
        <v>68.3</v>
      </c>
    </row>
    <row r="4" spans="1:6" x14ac:dyDescent="0.3">
      <c r="A4" s="4" t="s">
        <v>77</v>
      </c>
      <c r="B4" s="12">
        <v>32770</v>
      </c>
      <c r="D4" s="4">
        <v>57.7</v>
      </c>
    </row>
    <row r="5" spans="1:6" x14ac:dyDescent="0.3">
      <c r="A5" t="s">
        <v>64</v>
      </c>
      <c r="B5" s="12">
        <v>45212</v>
      </c>
      <c r="D5">
        <v>75.3</v>
      </c>
    </row>
    <row r="6" spans="1:6" x14ac:dyDescent="0.3">
      <c r="A6" s="4" t="s">
        <v>54</v>
      </c>
      <c r="B6" s="12">
        <v>38558</v>
      </c>
      <c r="D6" s="4">
        <v>44.7</v>
      </c>
    </row>
    <row r="7" spans="1:6" x14ac:dyDescent="0.3">
      <c r="A7" t="s">
        <v>87</v>
      </c>
      <c r="B7" s="12">
        <v>5240</v>
      </c>
      <c r="D7">
        <v>124.7</v>
      </c>
    </row>
    <row r="8" spans="1:6" x14ac:dyDescent="0.3">
      <c r="A8" s="4" t="s">
        <v>33</v>
      </c>
      <c r="B8" s="12">
        <v>64383</v>
      </c>
      <c r="D8" s="4">
        <v>70.599999999999994</v>
      </c>
    </row>
    <row r="9" spans="1:6" x14ac:dyDescent="0.3">
      <c r="A9" t="s">
        <v>34</v>
      </c>
      <c r="B9" s="12">
        <v>25756</v>
      </c>
      <c r="D9">
        <v>63.2</v>
      </c>
    </row>
    <row r="10" spans="1:6" x14ac:dyDescent="0.3">
      <c r="A10" s="4" t="s">
        <v>47</v>
      </c>
      <c r="B10" s="12">
        <v>35492</v>
      </c>
      <c r="D10" s="4">
        <v>95.9</v>
      </c>
    </row>
    <row r="11" spans="1:6" x14ac:dyDescent="0.3">
      <c r="A11" t="s">
        <v>41</v>
      </c>
      <c r="B11" s="12">
        <v>92104</v>
      </c>
      <c r="D11">
        <v>53.2</v>
      </c>
    </row>
    <row r="12" spans="1:6" x14ac:dyDescent="0.3">
      <c r="A12" s="4" t="s">
        <v>51</v>
      </c>
      <c r="B12" s="12">
        <v>28396</v>
      </c>
      <c r="D12" s="4">
        <v>49.1</v>
      </c>
    </row>
    <row r="13" spans="1:6" x14ac:dyDescent="0.3">
      <c r="A13" t="s">
        <v>88</v>
      </c>
      <c r="B13" s="12">
        <v>12332</v>
      </c>
      <c r="D13">
        <v>64.3</v>
      </c>
    </row>
    <row r="14" spans="1:6" x14ac:dyDescent="0.3">
      <c r="A14" s="4" t="s">
        <v>53</v>
      </c>
      <c r="B14" s="12">
        <v>53929</v>
      </c>
      <c r="D14" s="4">
        <v>32.5</v>
      </c>
    </row>
    <row r="15" spans="1:6" x14ac:dyDescent="0.3">
      <c r="A15" t="s">
        <v>76</v>
      </c>
      <c r="B15" s="12">
        <v>59644</v>
      </c>
      <c r="D15">
        <v>56.7</v>
      </c>
    </row>
    <row r="16" spans="1:6" x14ac:dyDescent="0.3">
      <c r="A16" s="4" t="s">
        <v>65</v>
      </c>
      <c r="B16" s="12">
        <v>8774</v>
      </c>
      <c r="D16" s="4">
        <v>86.3</v>
      </c>
    </row>
    <row r="17" spans="1:4" x14ac:dyDescent="0.3">
      <c r="A17" t="s">
        <v>46</v>
      </c>
      <c r="B17" s="12">
        <v>5216</v>
      </c>
      <c r="D17" t="s">
        <v>17</v>
      </c>
    </row>
    <row r="18" spans="1:4" x14ac:dyDescent="0.3">
      <c r="A18" s="4" t="s">
        <v>89</v>
      </c>
      <c r="B18" s="12">
        <v>11682</v>
      </c>
      <c r="D18" s="4">
        <v>72.7</v>
      </c>
    </row>
    <row r="19" spans="1:4" x14ac:dyDescent="0.3">
      <c r="A19" t="s">
        <v>52</v>
      </c>
      <c r="B19" s="12">
        <v>62745</v>
      </c>
      <c r="D19">
        <v>77.5</v>
      </c>
    </row>
    <row r="20" spans="1:4" x14ac:dyDescent="0.3">
      <c r="A20" s="4" t="s">
        <v>42</v>
      </c>
      <c r="B20" s="12">
        <v>401221</v>
      </c>
      <c r="D20" s="4">
        <v>62.6</v>
      </c>
    </row>
    <row r="21" spans="1:4" x14ac:dyDescent="0.3">
      <c r="A21" t="s">
        <v>20</v>
      </c>
      <c r="B21" s="12">
        <v>20243</v>
      </c>
      <c r="D21">
        <v>20.7</v>
      </c>
    </row>
    <row r="22" spans="1:4" x14ac:dyDescent="0.3">
      <c r="A22" s="4" t="s">
        <v>78</v>
      </c>
      <c r="B22" s="12">
        <v>36240</v>
      </c>
      <c r="D22" s="4">
        <v>102.4</v>
      </c>
    </row>
    <row r="23" spans="1:4" x14ac:dyDescent="0.3">
      <c r="A23" t="s">
        <v>35</v>
      </c>
      <c r="B23" s="12">
        <v>14506</v>
      </c>
      <c r="D23">
        <v>54.9</v>
      </c>
    </row>
    <row r="24" spans="1:4" x14ac:dyDescent="0.3">
      <c r="A24" s="4" t="s">
        <v>21</v>
      </c>
      <c r="B24" s="12">
        <v>20868</v>
      </c>
      <c r="D24" s="4">
        <v>21.5</v>
      </c>
    </row>
    <row r="25" spans="1:4" x14ac:dyDescent="0.3">
      <c r="A25" t="s">
        <v>22</v>
      </c>
      <c r="B25" s="12">
        <v>31160</v>
      </c>
      <c r="D25">
        <v>40.6</v>
      </c>
    </row>
    <row r="26" spans="1:4" x14ac:dyDescent="0.3">
      <c r="A26" s="4" t="s">
        <v>32</v>
      </c>
      <c r="B26" s="12">
        <v>46168</v>
      </c>
      <c r="D26" s="4">
        <v>60.7</v>
      </c>
    </row>
    <row r="27" spans="1:4" x14ac:dyDescent="0.3">
      <c r="A27" t="s">
        <v>84</v>
      </c>
      <c r="B27" s="12">
        <v>5993</v>
      </c>
      <c r="D27">
        <v>54.7</v>
      </c>
    </row>
    <row r="28" spans="1:4" x14ac:dyDescent="0.3">
      <c r="A28" s="4" t="s">
        <v>18</v>
      </c>
      <c r="B28" s="12">
        <v>1163060</v>
      </c>
      <c r="D28" s="4">
        <v>55.1</v>
      </c>
    </row>
    <row r="29" spans="1:4" x14ac:dyDescent="0.3">
      <c r="A29" t="s">
        <v>23</v>
      </c>
      <c r="B29" s="12">
        <v>18933</v>
      </c>
      <c r="D29" t="s">
        <v>17</v>
      </c>
    </row>
    <row r="30" spans="1:4" x14ac:dyDescent="0.3">
      <c r="A30" s="4" t="s">
        <v>66</v>
      </c>
      <c r="B30" s="12">
        <v>20439</v>
      </c>
      <c r="D30" s="4">
        <v>71.2</v>
      </c>
    </row>
    <row r="31" spans="1:4" x14ac:dyDescent="0.3">
      <c r="A31" t="s">
        <v>55</v>
      </c>
      <c r="B31" s="12">
        <v>38209</v>
      </c>
      <c r="D31">
        <v>53.4</v>
      </c>
    </row>
    <row r="32" spans="1:4" x14ac:dyDescent="0.3">
      <c r="A32" s="4" t="s">
        <v>48</v>
      </c>
      <c r="B32" s="12">
        <v>45034</v>
      </c>
      <c r="D32" s="4">
        <v>93.7</v>
      </c>
    </row>
    <row r="33" spans="1:4" x14ac:dyDescent="0.3">
      <c r="A33" t="s">
        <v>90</v>
      </c>
      <c r="B33" s="12">
        <v>10203</v>
      </c>
      <c r="D33">
        <v>35.700000000000003</v>
      </c>
    </row>
    <row r="34" spans="1:4" x14ac:dyDescent="0.3">
      <c r="A34" s="4" t="s">
        <v>56</v>
      </c>
      <c r="B34" s="12">
        <v>16170</v>
      </c>
      <c r="D34" s="4">
        <v>75.099999999999994</v>
      </c>
    </row>
    <row r="35" spans="1:4" x14ac:dyDescent="0.3">
      <c r="A35" t="s">
        <v>91</v>
      </c>
      <c r="B35" s="12">
        <v>42118</v>
      </c>
      <c r="D35">
        <v>69.900000000000006</v>
      </c>
    </row>
    <row r="36" spans="1:4" x14ac:dyDescent="0.3">
      <c r="A36" s="4" t="s">
        <v>67</v>
      </c>
      <c r="B36" s="12">
        <v>4528</v>
      </c>
      <c r="D36" s="4">
        <v>33.1</v>
      </c>
    </row>
    <row r="37" spans="1:4" x14ac:dyDescent="0.3">
      <c r="A37" t="s">
        <v>49</v>
      </c>
      <c r="B37" s="12">
        <v>13221</v>
      </c>
      <c r="D37">
        <v>80.400000000000006</v>
      </c>
    </row>
    <row r="38" spans="1:4" x14ac:dyDescent="0.3">
      <c r="A38" s="4" t="s">
        <v>92</v>
      </c>
      <c r="B38" s="12">
        <v>7195</v>
      </c>
      <c r="D38" s="4">
        <v>54</v>
      </c>
    </row>
    <row r="39" spans="1:4" x14ac:dyDescent="0.3">
      <c r="A39" t="s">
        <v>50</v>
      </c>
      <c r="B39" s="12">
        <v>10822</v>
      </c>
      <c r="D39" t="s">
        <v>17</v>
      </c>
    </row>
    <row r="40" spans="1:4" x14ac:dyDescent="0.3">
      <c r="A40" s="4" t="s">
        <v>68</v>
      </c>
      <c r="B40" s="12">
        <v>4011</v>
      </c>
      <c r="D40" s="4">
        <v>79.599999999999994</v>
      </c>
    </row>
    <row r="41" spans="1:4" x14ac:dyDescent="0.3">
      <c r="A41" t="s">
        <v>39</v>
      </c>
      <c r="B41" s="12">
        <v>27655</v>
      </c>
      <c r="D41">
        <v>26.1</v>
      </c>
    </row>
    <row r="42" spans="1:4" x14ac:dyDescent="0.3">
      <c r="A42" s="4" t="s">
        <v>93</v>
      </c>
      <c r="B42" s="12">
        <v>5819</v>
      </c>
      <c r="D42" s="4">
        <v>60.4</v>
      </c>
    </row>
    <row r="43" spans="1:4" x14ac:dyDescent="0.3">
      <c r="A43" t="s">
        <v>94</v>
      </c>
      <c r="B43" s="12">
        <v>25951</v>
      </c>
      <c r="D43">
        <v>51.9</v>
      </c>
    </row>
    <row r="44" spans="1:4" x14ac:dyDescent="0.3">
      <c r="A44" s="4" t="s">
        <v>69</v>
      </c>
      <c r="B44" s="12">
        <v>36489</v>
      </c>
      <c r="D44" s="4">
        <v>75.8</v>
      </c>
    </row>
    <row r="45" spans="1:4" x14ac:dyDescent="0.3">
      <c r="A45" t="s">
        <v>70</v>
      </c>
      <c r="B45" s="12">
        <v>5441</v>
      </c>
      <c r="D45">
        <v>77.900000000000006</v>
      </c>
    </row>
    <row r="46" spans="1:4" x14ac:dyDescent="0.3">
      <c r="A46" s="4" t="s">
        <v>38</v>
      </c>
      <c r="B46" s="12">
        <v>9473</v>
      </c>
      <c r="D46" s="4">
        <v>27.8</v>
      </c>
    </row>
    <row r="47" spans="1:4" x14ac:dyDescent="0.3">
      <c r="A47" t="s">
        <v>95</v>
      </c>
      <c r="B47" s="12">
        <v>20716</v>
      </c>
      <c r="D47">
        <v>110.4</v>
      </c>
    </row>
    <row r="48" spans="1:4" x14ac:dyDescent="0.3">
      <c r="A48" s="4" t="s">
        <v>96</v>
      </c>
      <c r="B48" s="12">
        <v>23242</v>
      </c>
      <c r="D48" s="4">
        <v>50.8</v>
      </c>
    </row>
    <row r="49" spans="1:4" x14ac:dyDescent="0.3">
      <c r="A49" t="s">
        <v>58</v>
      </c>
      <c r="B49" s="12">
        <v>26003</v>
      </c>
      <c r="D49">
        <v>84.5</v>
      </c>
    </row>
    <row r="50" spans="1:4" x14ac:dyDescent="0.3">
      <c r="A50" s="4" t="s">
        <v>57</v>
      </c>
      <c r="B50" s="12">
        <v>33212</v>
      </c>
      <c r="D50" s="4">
        <v>67.7</v>
      </c>
    </row>
    <row r="51" spans="1:4" x14ac:dyDescent="0.3">
      <c r="A51" t="s">
        <v>24</v>
      </c>
      <c r="B51" s="12">
        <v>39281</v>
      </c>
      <c r="D51">
        <v>71.5</v>
      </c>
    </row>
    <row r="52" spans="1:4" x14ac:dyDescent="0.3">
      <c r="A52" s="4" t="s">
        <v>97</v>
      </c>
      <c r="B52" s="12">
        <v>8640</v>
      </c>
      <c r="D52" s="4">
        <v>34.6</v>
      </c>
    </row>
    <row r="53" spans="1:4" x14ac:dyDescent="0.3">
      <c r="A53" t="s">
        <v>36</v>
      </c>
      <c r="B53" s="12">
        <v>32949</v>
      </c>
      <c r="D53">
        <v>30.3</v>
      </c>
    </row>
    <row r="54" spans="1:4" x14ac:dyDescent="0.3">
      <c r="A54" s="4" t="s">
        <v>98</v>
      </c>
      <c r="B54" s="12">
        <v>21365</v>
      </c>
      <c r="D54" s="4">
        <v>58.3</v>
      </c>
    </row>
    <row r="55" spans="1:4" x14ac:dyDescent="0.3">
      <c r="A55" t="s">
        <v>71</v>
      </c>
      <c r="B55" s="12">
        <v>6859</v>
      </c>
      <c r="D55">
        <v>59.1</v>
      </c>
    </row>
    <row r="56" spans="1:4" x14ac:dyDescent="0.3">
      <c r="A56" s="4" t="s">
        <v>25</v>
      </c>
      <c r="B56" s="12">
        <v>145379</v>
      </c>
      <c r="D56" s="4">
        <v>38.799999999999997</v>
      </c>
    </row>
    <row r="57" spans="1:4" x14ac:dyDescent="0.3">
      <c r="A57" t="s">
        <v>79</v>
      </c>
      <c r="B57" s="12">
        <v>57243</v>
      </c>
      <c r="D57">
        <v>61.8</v>
      </c>
    </row>
    <row r="58" spans="1:4" x14ac:dyDescent="0.3">
      <c r="A58" s="4" t="s">
        <v>72</v>
      </c>
      <c r="B58" s="12">
        <v>14018</v>
      </c>
      <c r="D58" s="4">
        <v>129.9</v>
      </c>
    </row>
    <row r="59" spans="1:4" x14ac:dyDescent="0.3">
      <c r="A59" t="s">
        <v>63</v>
      </c>
      <c r="B59" s="12">
        <v>29647</v>
      </c>
      <c r="D59">
        <v>42.8</v>
      </c>
    </row>
    <row r="60" spans="1:4" x14ac:dyDescent="0.3">
      <c r="A60" s="4" t="s">
        <v>99</v>
      </c>
      <c r="B60" s="12">
        <v>9525</v>
      </c>
      <c r="D60" s="4">
        <v>70.3</v>
      </c>
    </row>
    <row r="61" spans="1:4" x14ac:dyDescent="0.3">
      <c r="A61" t="s">
        <v>73</v>
      </c>
      <c r="B61" s="12">
        <v>31489</v>
      </c>
      <c r="D61">
        <v>59.4</v>
      </c>
    </row>
    <row r="62" spans="1:4" x14ac:dyDescent="0.3">
      <c r="A62" s="4" t="s">
        <v>83</v>
      </c>
      <c r="B62" s="12">
        <v>10896</v>
      </c>
      <c r="D62" s="4">
        <v>59</v>
      </c>
    </row>
    <row r="63" spans="1:4" x14ac:dyDescent="0.3">
      <c r="A63" t="s">
        <v>19</v>
      </c>
      <c r="B63" s="12">
        <v>510810</v>
      </c>
      <c r="D63">
        <v>57.4</v>
      </c>
    </row>
    <row r="64" spans="1:4" x14ac:dyDescent="0.3">
      <c r="A64" s="4" t="s">
        <v>74</v>
      </c>
      <c r="B64" s="12">
        <v>4105</v>
      </c>
      <c r="D64" s="4">
        <v>40.200000000000003</v>
      </c>
    </row>
    <row r="65" spans="1:4" x14ac:dyDescent="0.3">
      <c r="A65" t="s">
        <v>100</v>
      </c>
      <c r="B65" s="12">
        <v>15986</v>
      </c>
      <c r="D65">
        <v>50</v>
      </c>
    </row>
    <row r="66" spans="1:4" x14ac:dyDescent="0.3">
      <c r="A66" s="4" t="s">
        <v>101</v>
      </c>
      <c r="B66" s="12">
        <v>15540</v>
      </c>
      <c r="D66" s="4">
        <v>32.5</v>
      </c>
    </row>
    <row r="67" spans="1:4" x14ac:dyDescent="0.3">
      <c r="A67" t="s">
        <v>26</v>
      </c>
      <c r="B67" s="12">
        <v>64717</v>
      </c>
      <c r="D67">
        <v>52.6</v>
      </c>
    </row>
    <row r="68" spans="1:4" x14ac:dyDescent="0.3">
      <c r="A68" s="4" t="s">
        <v>102</v>
      </c>
      <c r="B68" s="12">
        <v>9644</v>
      </c>
      <c r="D68" s="4">
        <v>50.5</v>
      </c>
    </row>
    <row r="69" spans="1:4" x14ac:dyDescent="0.3">
      <c r="A69" t="s">
        <v>75</v>
      </c>
      <c r="B69" s="12">
        <v>15536</v>
      </c>
      <c r="D69">
        <v>50.7</v>
      </c>
    </row>
    <row r="70" spans="1:4" x14ac:dyDescent="0.3">
      <c r="A70" s="4" t="s">
        <v>43</v>
      </c>
      <c r="B70" s="35">
        <v>131556</v>
      </c>
      <c r="D70" s="4">
        <v>95.1</v>
      </c>
    </row>
    <row r="71" spans="1:4" x14ac:dyDescent="0.3">
      <c r="A71" t="s">
        <v>62</v>
      </c>
      <c r="B71" s="36">
        <v>88954</v>
      </c>
      <c r="D71">
        <v>44.7</v>
      </c>
    </row>
    <row r="72" spans="1:4" x14ac:dyDescent="0.3">
      <c r="A72" s="4" t="s">
        <v>31</v>
      </c>
      <c r="B72" s="37">
        <v>15193</v>
      </c>
      <c r="D72" s="4">
        <v>54.6</v>
      </c>
    </row>
    <row r="73" spans="1:4" x14ac:dyDescent="0.3">
      <c r="A73" t="s">
        <v>86</v>
      </c>
      <c r="B73" s="34">
        <v>200143</v>
      </c>
      <c r="D73">
        <v>20.9</v>
      </c>
    </row>
    <row r="74" spans="1:4" x14ac:dyDescent="0.3">
      <c r="A74" s="4" t="s">
        <v>59</v>
      </c>
      <c r="B74" s="12">
        <v>150996</v>
      </c>
      <c r="D74" s="4">
        <v>60.4</v>
      </c>
    </row>
    <row r="75" spans="1:4" x14ac:dyDescent="0.3">
      <c r="A75" t="s">
        <v>27</v>
      </c>
      <c r="B75" s="12">
        <v>36530</v>
      </c>
      <c r="D75">
        <v>58.3</v>
      </c>
    </row>
    <row r="76" spans="1:4" x14ac:dyDescent="0.3">
      <c r="A76" s="4" t="s">
        <v>82</v>
      </c>
      <c r="B76" s="12">
        <v>9749</v>
      </c>
      <c r="D76" s="4">
        <v>52.5</v>
      </c>
    </row>
    <row r="77" spans="1:4" x14ac:dyDescent="0.3">
      <c r="A77" t="s">
        <v>103</v>
      </c>
      <c r="B77" s="12">
        <v>9677</v>
      </c>
      <c r="D77">
        <v>61.6</v>
      </c>
    </row>
    <row r="78" spans="1:4" x14ac:dyDescent="0.3">
      <c r="A78" s="4" t="s">
        <v>60</v>
      </c>
      <c r="B78" s="12">
        <v>24823</v>
      </c>
      <c r="D78" s="4">
        <v>30.6</v>
      </c>
    </row>
    <row r="79" spans="1:4" x14ac:dyDescent="0.3">
      <c r="A79" t="s">
        <v>85</v>
      </c>
      <c r="B79" s="12">
        <v>3530</v>
      </c>
      <c r="D79">
        <v>41.7</v>
      </c>
    </row>
    <row r="80" spans="1:4" x14ac:dyDescent="0.3">
      <c r="A80" s="4" t="s">
        <v>28</v>
      </c>
      <c r="B80" s="12">
        <v>21589</v>
      </c>
      <c r="D80" s="4" t="s">
        <v>17</v>
      </c>
    </row>
    <row r="81" spans="1:4" x14ac:dyDescent="0.3">
      <c r="A81" t="s">
        <v>80</v>
      </c>
      <c r="B81" s="12">
        <v>13709</v>
      </c>
      <c r="D81">
        <v>193.2</v>
      </c>
    </row>
    <row r="82" spans="1:4" x14ac:dyDescent="0.3">
      <c r="A82" s="4" t="s">
        <v>29</v>
      </c>
      <c r="B82" s="12">
        <v>19166</v>
      </c>
      <c r="D82" s="4">
        <v>43.3</v>
      </c>
    </row>
    <row r="83" spans="1:4" x14ac:dyDescent="0.3">
      <c r="A83" t="s">
        <v>44</v>
      </c>
      <c r="B83" s="12">
        <v>240640</v>
      </c>
      <c r="D83">
        <v>72.7</v>
      </c>
    </row>
    <row r="84" spans="1:4" x14ac:dyDescent="0.3">
      <c r="A84" s="4" t="s">
        <v>37</v>
      </c>
      <c r="B84" s="12">
        <v>11197</v>
      </c>
      <c r="D84" s="4">
        <v>35.5</v>
      </c>
    </row>
    <row r="85" spans="1:4" x14ac:dyDescent="0.3">
      <c r="A85" t="s">
        <v>81</v>
      </c>
      <c r="B85" s="12">
        <v>6584</v>
      </c>
      <c r="D85">
        <v>95.7</v>
      </c>
    </row>
    <row r="86" spans="1:4" x14ac:dyDescent="0.3">
      <c r="A86" s="4" t="s">
        <v>30</v>
      </c>
      <c r="B86" s="12">
        <v>51386</v>
      </c>
      <c r="D86" s="4">
        <v>64.400000000000006</v>
      </c>
    </row>
    <row r="87" spans="1:4" x14ac:dyDescent="0.3">
      <c r="A87" t="s">
        <v>61</v>
      </c>
      <c r="B87" s="12">
        <v>126033</v>
      </c>
      <c r="D87">
        <v>51.6</v>
      </c>
    </row>
    <row r="88" spans="1:4" x14ac:dyDescent="0.3">
      <c r="A88" s="5" t="s">
        <v>104</v>
      </c>
      <c r="B88" s="12">
        <v>10331</v>
      </c>
      <c r="D88" s="5">
        <v>38.799999999999997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B9E21-41DE-40F3-A407-713A15438EC0}">
  <dimension ref="A1:F88"/>
  <sheetViews>
    <sheetView topLeftCell="A53" zoomScaleNormal="100" workbookViewId="0">
      <selection activeCell="B72" sqref="B72"/>
    </sheetView>
  </sheetViews>
  <sheetFormatPr defaultRowHeight="14.4" x14ac:dyDescent="0.3"/>
  <cols>
    <col min="1" max="1" width="19.109375" bestFit="1" customWidth="1"/>
    <col min="2" max="2" width="12.44140625" bestFit="1" customWidth="1"/>
    <col min="3" max="3" width="19.44140625" bestFit="1" customWidth="1"/>
    <col min="4" max="4" width="18.88671875" bestFit="1" customWidth="1"/>
    <col min="5" max="5" width="9.77734375" bestFit="1" customWidth="1"/>
    <col min="6" max="6" width="19.6640625" bestFit="1" customWidth="1"/>
  </cols>
  <sheetData>
    <row r="1" spans="1:6" x14ac:dyDescent="0.3">
      <c r="A1" s="8" t="s">
        <v>0</v>
      </c>
      <c r="B1" s="8" t="s">
        <v>1</v>
      </c>
      <c r="C1" s="8" t="s">
        <v>2</v>
      </c>
      <c r="D1" s="8" t="s">
        <v>3</v>
      </c>
      <c r="E1" s="9" t="s">
        <v>4</v>
      </c>
      <c r="F1" s="8" t="s">
        <v>5</v>
      </c>
    </row>
    <row r="2" spans="1:6" x14ac:dyDescent="0.3">
      <c r="A2" s="4" t="s">
        <v>45</v>
      </c>
      <c r="B2" s="12">
        <v>15919</v>
      </c>
      <c r="D2" s="4">
        <v>122.9</v>
      </c>
      <c r="E2" s="1">
        <v>0.126</v>
      </c>
    </row>
    <row r="3" spans="1:6" x14ac:dyDescent="0.3">
      <c r="A3" t="s">
        <v>40</v>
      </c>
      <c r="B3" s="12">
        <v>336748</v>
      </c>
      <c r="D3">
        <v>65.3</v>
      </c>
      <c r="E3" s="1">
        <v>7.0999999999999994E-2</v>
      </c>
    </row>
    <row r="4" spans="1:6" x14ac:dyDescent="0.3">
      <c r="A4" s="4" t="s">
        <v>77</v>
      </c>
      <c r="B4" s="12">
        <v>32973</v>
      </c>
      <c r="D4" s="4">
        <v>71.599999999999994</v>
      </c>
      <c r="E4" s="1">
        <v>0.11800000000000001</v>
      </c>
    </row>
    <row r="5" spans="1:6" x14ac:dyDescent="0.3">
      <c r="A5" t="s">
        <v>64</v>
      </c>
      <c r="B5" s="12">
        <v>45325</v>
      </c>
      <c r="D5">
        <v>89.1</v>
      </c>
      <c r="E5" s="1">
        <v>0.20699999999999999</v>
      </c>
    </row>
    <row r="6" spans="1:6" x14ac:dyDescent="0.3">
      <c r="A6" s="4" t="s">
        <v>54</v>
      </c>
      <c r="B6" s="12">
        <v>38861</v>
      </c>
      <c r="D6" s="4">
        <v>51.1</v>
      </c>
      <c r="E6" s="1">
        <v>0.14599999999999999</v>
      </c>
    </row>
    <row r="7" spans="1:6" x14ac:dyDescent="0.3">
      <c r="A7" t="s">
        <v>87</v>
      </c>
      <c r="B7" s="12">
        <v>5164</v>
      </c>
      <c r="D7">
        <v>129.1</v>
      </c>
      <c r="E7" s="1">
        <v>0.129</v>
      </c>
    </row>
    <row r="8" spans="1:6" x14ac:dyDescent="0.3">
      <c r="A8" s="4" t="s">
        <v>33</v>
      </c>
      <c r="B8" s="12">
        <v>65089</v>
      </c>
      <c r="D8" s="4">
        <v>78.900000000000006</v>
      </c>
      <c r="E8" s="1">
        <v>0.19399999999999998</v>
      </c>
    </row>
    <row r="9" spans="1:6" x14ac:dyDescent="0.3">
      <c r="A9" t="s">
        <v>34</v>
      </c>
      <c r="B9" s="12">
        <v>25559</v>
      </c>
      <c r="D9">
        <v>82.1</v>
      </c>
      <c r="E9" s="1">
        <v>0.09</v>
      </c>
    </row>
    <row r="10" spans="1:6" x14ac:dyDescent="0.3">
      <c r="A10" s="4" t="s">
        <v>47</v>
      </c>
      <c r="B10" s="12">
        <v>35404</v>
      </c>
      <c r="D10" s="4">
        <v>113.3</v>
      </c>
      <c r="E10" s="1">
        <v>0.11900000000000001</v>
      </c>
    </row>
    <row r="11" spans="1:6" x14ac:dyDescent="0.3">
      <c r="A11" t="s">
        <v>41</v>
      </c>
      <c r="B11" s="12">
        <v>93584</v>
      </c>
      <c r="D11">
        <v>52.1</v>
      </c>
      <c r="E11" s="1">
        <v>5.2000000000000005E-2</v>
      </c>
    </row>
    <row r="12" spans="1:6" x14ac:dyDescent="0.3">
      <c r="A12" s="4" t="s">
        <v>51</v>
      </c>
      <c r="B12" s="12">
        <v>28350</v>
      </c>
      <c r="D12" s="4">
        <v>52.1</v>
      </c>
      <c r="E12" s="1">
        <v>0.16500000000000001</v>
      </c>
    </row>
    <row r="13" spans="1:6" x14ac:dyDescent="0.3">
      <c r="A13" t="s">
        <v>88</v>
      </c>
      <c r="B13" s="12">
        <v>12181</v>
      </c>
      <c r="D13">
        <v>74.2</v>
      </c>
      <c r="E13" s="1">
        <v>9.4E-2</v>
      </c>
    </row>
    <row r="14" spans="1:6" x14ac:dyDescent="0.3">
      <c r="A14" s="4" t="s">
        <v>53</v>
      </c>
      <c r="B14" s="12">
        <v>53576</v>
      </c>
      <c r="D14" s="4">
        <v>29.5</v>
      </c>
      <c r="E14" s="1">
        <v>7.5999999999999998E-2</v>
      </c>
    </row>
    <row r="15" spans="1:6" x14ac:dyDescent="0.3">
      <c r="A15" t="s">
        <v>76</v>
      </c>
      <c r="B15" s="12">
        <v>60118</v>
      </c>
      <c r="D15">
        <v>67.900000000000006</v>
      </c>
      <c r="E15" s="1">
        <v>0.125</v>
      </c>
    </row>
    <row r="16" spans="1:6" x14ac:dyDescent="0.3">
      <c r="A16" s="4" t="s">
        <v>65</v>
      </c>
      <c r="B16" s="12">
        <v>8713</v>
      </c>
      <c r="D16" s="4">
        <v>89.3</v>
      </c>
      <c r="E16" s="1">
        <v>0.151</v>
      </c>
    </row>
    <row r="17" spans="1:5" x14ac:dyDescent="0.3">
      <c r="A17" t="s">
        <v>46</v>
      </c>
      <c r="B17" s="12">
        <v>5190</v>
      </c>
      <c r="D17" t="s">
        <v>17</v>
      </c>
      <c r="E17" s="1">
        <v>9.8000000000000004E-2</v>
      </c>
    </row>
    <row r="18" spans="1:5" x14ac:dyDescent="0.3">
      <c r="A18" s="4" t="s">
        <v>89</v>
      </c>
      <c r="B18" s="12">
        <v>11592</v>
      </c>
      <c r="D18" s="4">
        <v>82.1</v>
      </c>
      <c r="E18" s="1">
        <v>0.127</v>
      </c>
    </row>
    <row r="19" spans="1:5" x14ac:dyDescent="0.3">
      <c r="A19" t="s">
        <v>52</v>
      </c>
      <c r="B19" s="12">
        <v>62876</v>
      </c>
      <c r="D19">
        <v>74.400000000000006</v>
      </c>
      <c r="E19" s="1">
        <v>0.13400000000000001</v>
      </c>
    </row>
    <row r="20" spans="1:5" x14ac:dyDescent="0.3">
      <c r="A20" s="4" t="s">
        <v>42</v>
      </c>
      <c r="B20" s="12">
        <v>404493</v>
      </c>
      <c r="D20" s="4">
        <v>63.8</v>
      </c>
      <c r="E20" s="1">
        <v>6.4000000000000001E-2</v>
      </c>
    </row>
    <row r="21" spans="1:5" x14ac:dyDescent="0.3">
      <c r="A21" t="s">
        <v>20</v>
      </c>
      <c r="B21" s="12">
        <v>20237</v>
      </c>
      <c r="D21">
        <v>21.9</v>
      </c>
      <c r="E21" s="1">
        <v>7.2999999999999995E-2</v>
      </c>
    </row>
    <row r="22" spans="1:5" x14ac:dyDescent="0.3">
      <c r="A22" s="4" t="s">
        <v>78</v>
      </c>
      <c r="B22" s="12">
        <v>36412</v>
      </c>
      <c r="D22" s="4">
        <v>109.3</v>
      </c>
      <c r="E22" s="1">
        <v>0.10300000000000001</v>
      </c>
    </row>
    <row r="23" spans="1:5" x14ac:dyDescent="0.3">
      <c r="A23" t="s">
        <v>35</v>
      </c>
      <c r="B23" s="12">
        <v>14280</v>
      </c>
      <c r="D23">
        <v>53.3</v>
      </c>
      <c r="E23" s="1">
        <v>0.12400000000000001</v>
      </c>
    </row>
    <row r="24" spans="1:5" x14ac:dyDescent="0.3">
      <c r="A24" s="4" t="s">
        <v>21</v>
      </c>
      <c r="B24" s="12">
        <v>20837</v>
      </c>
      <c r="D24" s="4">
        <v>23.1</v>
      </c>
      <c r="E24" s="1">
        <v>0.129</v>
      </c>
    </row>
    <row r="25" spans="1:5" x14ac:dyDescent="0.3">
      <c r="A25" t="s">
        <v>22</v>
      </c>
      <c r="B25" s="12">
        <v>31027</v>
      </c>
      <c r="D25">
        <v>40.1</v>
      </c>
      <c r="E25" s="1">
        <v>0.11800000000000001</v>
      </c>
    </row>
    <row r="26" spans="1:5" x14ac:dyDescent="0.3">
      <c r="A26" s="4" t="s">
        <v>32</v>
      </c>
      <c r="B26" s="12">
        <v>46331</v>
      </c>
      <c r="D26" s="4">
        <v>57.9</v>
      </c>
      <c r="E26" s="1">
        <v>8.6999999999999994E-2</v>
      </c>
    </row>
    <row r="27" spans="1:5" x14ac:dyDescent="0.3">
      <c r="A27" t="s">
        <v>84</v>
      </c>
      <c r="B27" s="12">
        <v>5950</v>
      </c>
      <c r="D27">
        <v>52.5</v>
      </c>
      <c r="E27" s="1">
        <v>9.9000000000000005E-2</v>
      </c>
    </row>
    <row r="28" spans="1:5" x14ac:dyDescent="0.3">
      <c r="A28" s="4" t="s">
        <v>18</v>
      </c>
      <c r="B28" s="12">
        <v>1180138</v>
      </c>
      <c r="D28" s="4">
        <v>54.3</v>
      </c>
      <c r="E28" s="1">
        <v>0.126</v>
      </c>
    </row>
    <row r="29" spans="1:5" x14ac:dyDescent="0.3">
      <c r="A29" t="s">
        <v>23</v>
      </c>
      <c r="B29" s="12">
        <v>18839</v>
      </c>
      <c r="D29">
        <v>0.5</v>
      </c>
      <c r="E29" s="1">
        <v>9.8000000000000004E-2</v>
      </c>
    </row>
    <row r="30" spans="1:5" x14ac:dyDescent="0.3">
      <c r="A30" s="4" t="s">
        <v>66</v>
      </c>
      <c r="B30" s="12">
        <v>20359</v>
      </c>
      <c r="D30" s="4">
        <v>76.400000000000006</v>
      </c>
      <c r="E30" s="1">
        <v>0.121</v>
      </c>
    </row>
    <row r="31" spans="1:5" x14ac:dyDescent="0.3">
      <c r="A31" t="s">
        <v>55</v>
      </c>
      <c r="B31" s="12">
        <v>38235</v>
      </c>
      <c r="D31">
        <v>60.5</v>
      </c>
      <c r="E31" s="1">
        <v>8.1000000000000003E-2</v>
      </c>
    </row>
    <row r="32" spans="1:5" x14ac:dyDescent="0.3">
      <c r="A32" s="4" t="s">
        <v>48</v>
      </c>
      <c r="B32" s="12">
        <v>45199</v>
      </c>
      <c r="D32" s="4">
        <v>95.1</v>
      </c>
      <c r="E32" s="1">
        <v>0.125</v>
      </c>
    </row>
    <row r="33" spans="1:5" x14ac:dyDescent="0.3">
      <c r="A33" t="s">
        <v>90</v>
      </c>
      <c r="B33" s="12">
        <v>10279</v>
      </c>
      <c r="D33">
        <v>34.200000000000003</v>
      </c>
      <c r="E33" s="1">
        <v>0.115</v>
      </c>
    </row>
    <row r="34" spans="1:5" x14ac:dyDescent="0.3">
      <c r="A34" s="4" t="s">
        <v>56</v>
      </c>
      <c r="B34" s="12">
        <v>16011</v>
      </c>
      <c r="D34" s="4">
        <v>78.3</v>
      </c>
      <c r="E34" s="1">
        <v>0.13100000000000001</v>
      </c>
    </row>
    <row r="35" spans="1:5" x14ac:dyDescent="0.3">
      <c r="A35" t="s">
        <v>91</v>
      </c>
      <c r="B35" s="12">
        <v>42315</v>
      </c>
      <c r="D35">
        <v>75.3</v>
      </c>
      <c r="E35" s="1">
        <v>0.129</v>
      </c>
    </row>
    <row r="36" spans="1:5" x14ac:dyDescent="0.3">
      <c r="A36" s="4" t="s">
        <v>67</v>
      </c>
      <c r="B36" s="12">
        <v>4496</v>
      </c>
      <c r="D36" s="4">
        <v>38.5</v>
      </c>
      <c r="E36" s="1">
        <v>9.1999999999999998E-2</v>
      </c>
    </row>
    <row r="37" spans="1:5" x14ac:dyDescent="0.3">
      <c r="A37" t="s">
        <v>49</v>
      </c>
      <c r="B37" s="12">
        <v>13208</v>
      </c>
      <c r="D37">
        <v>74.8</v>
      </c>
      <c r="E37" s="1">
        <v>0.12</v>
      </c>
    </row>
    <row r="38" spans="1:5" x14ac:dyDescent="0.3">
      <c r="A38" s="4" t="s">
        <v>92</v>
      </c>
      <c r="B38" s="12">
        <v>7109</v>
      </c>
      <c r="D38" s="4">
        <v>57.6</v>
      </c>
      <c r="E38" s="1">
        <v>7.0999999999999994E-2</v>
      </c>
    </row>
    <row r="39" spans="1:5" x14ac:dyDescent="0.3">
      <c r="A39" t="s">
        <v>50</v>
      </c>
      <c r="B39" s="12">
        <v>10815</v>
      </c>
      <c r="D39" t="s">
        <v>17</v>
      </c>
      <c r="E39" s="1">
        <v>0.13100000000000001</v>
      </c>
    </row>
    <row r="40" spans="1:5" x14ac:dyDescent="0.3">
      <c r="A40" s="4" t="s">
        <v>68</v>
      </c>
      <c r="B40" s="12">
        <v>3976</v>
      </c>
      <c r="D40" s="4">
        <v>84.4</v>
      </c>
      <c r="E40" s="1">
        <v>0.17699999999999999</v>
      </c>
    </row>
    <row r="41" spans="1:5" x14ac:dyDescent="0.3">
      <c r="A41" t="s">
        <v>39</v>
      </c>
      <c r="B41" s="12">
        <v>27673</v>
      </c>
      <c r="D41">
        <v>25.2</v>
      </c>
      <c r="E41" s="1">
        <v>9.0999999999999998E-2</v>
      </c>
    </row>
    <row r="42" spans="1:5" x14ac:dyDescent="0.3">
      <c r="A42" s="4" t="s">
        <v>93</v>
      </c>
      <c r="B42" s="12">
        <v>5816</v>
      </c>
      <c r="D42" s="4">
        <v>54.4</v>
      </c>
      <c r="E42" s="1">
        <v>7.400000000000001E-2</v>
      </c>
    </row>
    <row r="43" spans="1:5" x14ac:dyDescent="0.3">
      <c r="A43" t="s">
        <v>94</v>
      </c>
      <c r="B43" s="12">
        <v>25667</v>
      </c>
      <c r="D43">
        <v>48.8</v>
      </c>
      <c r="E43" s="1">
        <v>0.14000000000000001</v>
      </c>
    </row>
    <row r="44" spans="1:5" x14ac:dyDescent="0.3">
      <c r="A44" s="4" t="s">
        <v>69</v>
      </c>
      <c r="B44" s="12">
        <v>36104</v>
      </c>
      <c r="D44" s="4">
        <v>77.900000000000006</v>
      </c>
      <c r="E44" s="1">
        <v>7.6999999999999999E-2</v>
      </c>
    </row>
    <row r="45" spans="1:5" x14ac:dyDescent="0.3">
      <c r="A45" t="s">
        <v>70</v>
      </c>
      <c r="B45" s="12">
        <v>5504</v>
      </c>
      <c r="D45">
        <v>73</v>
      </c>
      <c r="E45" s="1">
        <v>0.27200000000000002</v>
      </c>
    </row>
    <row r="46" spans="1:5" x14ac:dyDescent="0.3">
      <c r="A46" s="4" t="s">
        <v>38</v>
      </c>
      <c r="B46" s="12">
        <v>9445</v>
      </c>
      <c r="D46" s="4">
        <v>32</v>
      </c>
      <c r="E46" s="1">
        <v>7.9000000000000001E-2</v>
      </c>
    </row>
    <row r="47" spans="1:5" x14ac:dyDescent="0.3">
      <c r="A47" t="s">
        <v>95</v>
      </c>
      <c r="B47" s="12">
        <v>20477</v>
      </c>
      <c r="D47">
        <v>103.3</v>
      </c>
      <c r="E47" s="1">
        <v>0.106</v>
      </c>
    </row>
    <row r="48" spans="1:5" x14ac:dyDescent="0.3">
      <c r="A48" s="4" t="s">
        <v>96</v>
      </c>
      <c r="B48" s="12">
        <v>23056</v>
      </c>
      <c r="D48" s="4">
        <v>49.4</v>
      </c>
      <c r="E48" s="1">
        <v>0.106</v>
      </c>
    </row>
    <row r="49" spans="1:5" x14ac:dyDescent="0.3">
      <c r="A49" t="s">
        <v>58</v>
      </c>
      <c r="B49" s="12">
        <v>25743</v>
      </c>
      <c r="D49">
        <v>93.3</v>
      </c>
      <c r="E49" s="1">
        <v>0.14000000000000001</v>
      </c>
    </row>
    <row r="50" spans="1:5" x14ac:dyDescent="0.3">
      <c r="A50" s="4" t="s">
        <v>57</v>
      </c>
      <c r="B50" s="12">
        <v>33049</v>
      </c>
      <c r="D50" s="4">
        <v>77.2</v>
      </c>
      <c r="E50" s="1">
        <v>0.13200000000000001</v>
      </c>
    </row>
    <row r="51" spans="1:5" x14ac:dyDescent="0.3">
      <c r="A51" t="s">
        <v>24</v>
      </c>
      <c r="B51" s="12">
        <v>39314</v>
      </c>
      <c r="D51">
        <v>55.6</v>
      </c>
      <c r="E51" s="1">
        <v>0.158</v>
      </c>
    </row>
    <row r="52" spans="1:5" x14ac:dyDescent="0.3">
      <c r="A52" s="4" t="s">
        <v>97</v>
      </c>
      <c r="B52" s="12">
        <v>8573</v>
      </c>
      <c r="D52" s="4">
        <v>37</v>
      </c>
      <c r="E52" s="1">
        <v>0.10099999999999999</v>
      </c>
    </row>
    <row r="53" spans="1:5" x14ac:dyDescent="0.3">
      <c r="A53" t="s">
        <v>36</v>
      </c>
      <c r="B53" s="12">
        <v>33018</v>
      </c>
      <c r="D53">
        <v>28.2</v>
      </c>
      <c r="E53" s="1">
        <v>0.11</v>
      </c>
    </row>
    <row r="54" spans="1:5" x14ac:dyDescent="0.3">
      <c r="A54" s="4" t="s">
        <v>98</v>
      </c>
      <c r="B54" s="12">
        <v>21474</v>
      </c>
      <c r="D54" s="4">
        <v>60.3</v>
      </c>
      <c r="E54" s="1">
        <v>0.17199999999999999</v>
      </c>
    </row>
    <row r="55" spans="1:5" x14ac:dyDescent="0.3">
      <c r="A55" t="s">
        <v>71</v>
      </c>
      <c r="B55" s="12">
        <v>6656</v>
      </c>
      <c r="D55">
        <v>49.8</v>
      </c>
      <c r="E55" s="1">
        <v>0.113</v>
      </c>
    </row>
    <row r="56" spans="1:5" x14ac:dyDescent="0.3">
      <c r="A56" s="4" t="s">
        <v>25</v>
      </c>
      <c r="B56" s="12">
        <v>147123</v>
      </c>
      <c r="D56" s="4">
        <v>44.7</v>
      </c>
      <c r="E56" s="1">
        <v>8.5000000000000006E-2</v>
      </c>
    </row>
    <row r="57" spans="1:5" x14ac:dyDescent="0.3">
      <c r="A57" t="s">
        <v>79</v>
      </c>
      <c r="B57" s="12">
        <v>57297</v>
      </c>
      <c r="D57">
        <v>62.6</v>
      </c>
      <c r="E57" s="1">
        <v>0.122</v>
      </c>
    </row>
    <row r="58" spans="1:5" x14ac:dyDescent="0.3">
      <c r="A58" s="4" t="s">
        <v>72</v>
      </c>
      <c r="B58" s="12">
        <v>14075</v>
      </c>
      <c r="D58" s="4">
        <v>91.8</v>
      </c>
      <c r="E58" s="1">
        <v>0.106</v>
      </c>
    </row>
    <row r="59" spans="1:5" x14ac:dyDescent="0.3">
      <c r="A59" t="s">
        <v>63</v>
      </c>
      <c r="B59" s="12">
        <v>29248</v>
      </c>
      <c r="D59">
        <v>60.7</v>
      </c>
      <c r="E59" s="1">
        <v>0.14800000000000002</v>
      </c>
    </row>
    <row r="60" spans="1:5" x14ac:dyDescent="0.3">
      <c r="A60" s="4" t="s">
        <v>99</v>
      </c>
      <c r="B60" s="12">
        <v>9394</v>
      </c>
      <c r="D60" s="4">
        <v>81.8</v>
      </c>
      <c r="E60" s="1">
        <v>0.10099999999999999</v>
      </c>
    </row>
    <row r="61" spans="1:5" x14ac:dyDescent="0.3">
      <c r="A61" t="s">
        <v>73</v>
      </c>
      <c r="B61" s="12">
        <v>31429</v>
      </c>
      <c r="D61">
        <v>62</v>
      </c>
      <c r="E61" s="1">
        <v>0.122</v>
      </c>
    </row>
    <row r="62" spans="1:5" x14ac:dyDescent="0.3">
      <c r="A62" s="4" t="s">
        <v>83</v>
      </c>
      <c r="B62" s="12">
        <v>10897</v>
      </c>
      <c r="D62" s="4">
        <v>64.8</v>
      </c>
      <c r="E62" s="1">
        <v>8.6999999999999994E-2</v>
      </c>
    </row>
    <row r="63" spans="1:5" x14ac:dyDescent="0.3">
      <c r="A63" t="s">
        <v>19</v>
      </c>
      <c r="B63" s="12">
        <v>517399</v>
      </c>
      <c r="D63">
        <v>56.3</v>
      </c>
      <c r="E63" s="1">
        <v>0.16800000000000001</v>
      </c>
    </row>
    <row r="64" spans="1:5" x14ac:dyDescent="0.3">
      <c r="A64" s="4" t="s">
        <v>74</v>
      </c>
      <c r="B64" s="12">
        <v>4086</v>
      </c>
      <c r="D64" s="4">
        <v>41.1</v>
      </c>
      <c r="E64" s="1">
        <v>0.11199999999999999</v>
      </c>
    </row>
    <row r="65" spans="1:5" x14ac:dyDescent="0.3">
      <c r="A65" t="s">
        <v>100</v>
      </c>
      <c r="B65" s="12">
        <v>15842</v>
      </c>
      <c r="D65">
        <v>54.5</v>
      </c>
      <c r="E65" s="1">
        <v>0.105</v>
      </c>
    </row>
    <row r="66" spans="1:5" x14ac:dyDescent="0.3">
      <c r="A66" s="4" t="s">
        <v>101</v>
      </c>
      <c r="B66" s="12">
        <v>15389</v>
      </c>
      <c r="D66" s="4">
        <v>27.9</v>
      </c>
      <c r="E66" s="1">
        <v>0.111</v>
      </c>
    </row>
    <row r="67" spans="1:5" x14ac:dyDescent="0.3">
      <c r="A67" t="s">
        <v>26</v>
      </c>
      <c r="B67" s="12">
        <v>64747</v>
      </c>
      <c r="D67">
        <v>63</v>
      </c>
      <c r="E67" s="1">
        <v>0.11</v>
      </c>
    </row>
    <row r="68" spans="1:5" x14ac:dyDescent="0.3">
      <c r="A68" s="4" t="s">
        <v>102</v>
      </c>
      <c r="B68" s="12">
        <v>9567</v>
      </c>
      <c r="D68" s="4">
        <v>47.5</v>
      </c>
      <c r="E68" s="1">
        <v>0.11900000000000001</v>
      </c>
    </row>
    <row r="69" spans="1:5" x14ac:dyDescent="0.3">
      <c r="A69" t="s">
        <v>75</v>
      </c>
      <c r="B69" s="12">
        <v>15484</v>
      </c>
      <c r="D69">
        <v>56.3</v>
      </c>
      <c r="E69" s="1">
        <v>0.10400000000000001</v>
      </c>
    </row>
    <row r="70" spans="1:5" x14ac:dyDescent="0.3">
      <c r="A70" s="4" t="s">
        <v>43</v>
      </c>
      <c r="B70" s="39">
        <v>133326</v>
      </c>
      <c r="D70" s="4">
        <v>92</v>
      </c>
      <c r="E70" s="1">
        <v>0.161</v>
      </c>
    </row>
    <row r="71" spans="1:5" x14ac:dyDescent="0.3">
      <c r="A71" t="s">
        <v>62</v>
      </c>
      <c r="B71" s="40">
        <v>89457</v>
      </c>
      <c r="D71">
        <v>44.4</v>
      </c>
      <c r="E71" s="1">
        <v>5.2000000000000005E-2</v>
      </c>
    </row>
    <row r="72" spans="1:5" x14ac:dyDescent="0.3">
      <c r="A72" s="4" t="s">
        <v>31</v>
      </c>
      <c r="B72" s="41">
        <v>15118</v>
      </c>
      <c r="D72" s="4">
        <v>54.9</v>
      </c>
      <c r="E72" s="1">
        <v>0.08</v>
      </c>
    </row>
    <row r="73" spans="1:5" x14ac:dyDescent="0.3">
      <c r="A73" t="s">
        <v>86</v>
      </c>
      <c r="B73" s="38">
        <v>200024</v>
      </c>
      <c r="D73">
        <v>28.6</v>
      </c>
      <c r="E73" s="1">
        <v>0.127</v>
      </c>
    </row>
    <row r="74" spans="1:5" x14ac:dyDescent="0.3">
      <c r="A74" s="4" t="s">
        <v>59</v>
      </c>
      <c r="B74" s="12">
        <v>151591</v>
      </c>
      <c r="D74" s="4">
        <v>65.5</v>
      </c>
      <c r="E74" s="1">
        <v>0.127</v>
      </c>
    </row>
    <row r="75" spans="1:5" x14ac:dyDescent="0.3">
      <c r="A75" t="s">
        <v>27</v>
      </c>
      <c r="B75" s="12">
        <v>36299</v>
      </c>
      <c r="D75">
        <v>64.2</v>
      </c>
      <c r="E75" s="1">
        <v>8.5999999999999993E-2</v>
      </c>
    </row>
    <row r="76" spans="1:5" x14ac:dyDescent="0.3">
      <c r="A76" s="4" t="s">
        <v>82</v>
      </c>
      <c r="B76" s="12">
        <v>9751</v>
      </c>
      <c r="D76" s="4">
        <v>52.3</v>
      </c>
      <c r="E76" s="1">
        <v>0.14300000000000002</v>
      </c>
    </row>
    <row r="77" spans="1:5" x14ac:dyDescent="0.3">
      <c r="A77" t="s">
        <v>103</v>
      </c>
      <c r="B77" s="12">
        <v>9609</v>
      </c>
      <c r="D77">
        <v>64.099999999999994</v>
      </c>
      <c r="E77" s="1">
        <v>0.10099999999999999</v>
      </c>
    </row>
    <row r="78" spans="1:5" x14ac:dyDescent="0.3">
      <c r="A78" s="4" t="s">
        <v>60</v>
      </c>
      <c r="B78" s="12">
        <v>24526</v>
      </c>
      <c r="D78" s="4">
        <v>30.3</v>
      </c>
      <c r="E78" s="1">
        <v>0.159</v>
      </c>
    </row>
    <row r="79" spans="1:5" x14ac:dyDescent="0.3">
      <c r="A79" t="s">
        <v>85</v>
      </c>
      <c r="B79" s="12">
        <v>3471</v>
      </c>
      <c r="D79">
        <v>47.8</v>
      </c>
      <c r="E79" s="1">
        <v>9.1999999999999998E-2</v>
      </c>
    </row>
    <row r="80" spans="1:5" x14ac:dyDescent="0.3">
      <c r="A80" s="4" t="s">
        <v>28</v>
      </c>
      <c r="B80" s="12">
        <v>21482</v>
      </c>
      <c r="D80" s="4" t="s">
        <v>17</v>
      </c>
      <c r="E80" s="1">
        <v>7.8E-2</v>
      </c>
    </row>
    <row r="81" spans="1:5" x14ac:dyDescent="0.3">
      <c r="A81" t="s">
        <v>80</v>
      </c>
      <c r="B81" s="12">
        <v>13778</v>
      </c>
      <c r="D81">
        <v>180.1</v>
      </c>
      <c r="E81" s="1">
        <v>0.184</v>
      </c>
    </row>
    <row r="82" spans="1:5" x14ac:dyDescent="0.3">
      <c r="A82" s="4" t="s">
        <v>29</v>
      </c>
      <c r="B82" s="12">
        <v>19229</v>
      </c>
      <c r="D82" s="4">
        <v>51.3</v>
      </c>
      <c r="E82" s="1">
        <v>8.8000000000000009E-2</v>
      </c>
    </row>
    <row r="83" spans="1:5" x14ac:dyDescent="0.3">
      <c r="A83" t="s">
        <v>44</v>
      </c>
      <c r="B83" s="12">
        <v>243313</v>
      </c>
      <c r="D83">
        <v>68.8</v>
      </c>
      <c r="E83" s="1">
        <v>5.5999999999999994E-2</v>
      </c>
    </row>
    <row r="84" spans="1:5" x14ac:dyDescent="0.3">
      <c r="A84" s="4" t="s">
        <v>37</v>
      </c>
      <c r="B84" s="12">
        <v>11188</v>
      </c>
      <c r="D84" s="4">
        <v>42.4</v>
      </c>
      <c r="E84" s="1">
        <v>0.11699999999999999</v>
      </c>
    </row>
    <row r="85" spans="1:5" x14ac:dyDescent="0.3">
      <c r="A85" t="s">
        <v>81</v>
      </c>
      <c r="B85" s="12">
        <v>6586</v>
      </c>
      <c r="D85">
        <v>89.2</v>
      </c>
      <c r="E85" s="1">
        <v>7.0000000000000007E-2</v>
      </c>
    </row>
    <row r="86" spans="1:5" x14ac:dyDescent="0.3">
      <c r="A86" s="4" t="s">
        <v>30</v>
      </c>
      <c r="B86" s="12">
        <v>51563</v>
      </c>
      <c r="D86" s="4">
        <v>68.400000000000006</v>
      </c>
      <c r="E86" s="1">
        <v>0.159</v>
      </c>
    </row>
    <row r="87" spans="1:5" x14ac:dyDescent="0.3">
      <c r="A87" t="s">
        <v>61</v>
      </c>
      <c r="B87" s="12">
        <v>127133</v>
      </c>
      <c r="D87">
        <v>61.3</v>
      </c>
      <c r="E87" s="1">
        <v>6.0999999999999999E-2</v>
      </c>
    </row>
    <row r="88" spans="1:5" x14ac:dyDescent="0.3">
      <c r="A88" s="5" t="s">
        <v>104</v>
      </c>
      <c r="B88" s="12">
        <v>10214</v>
      </c>
      <c r="D88" s="5">
        <v>41.7</v>
      </c>
      <c r="E88" s="1">
        <v>0.11599999999999999</v>
      </c>
    </row>
  </sheetData>
  <phoneticPr fontId="4" type="noConversion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43A1C-7C5C-4257-B338-9F841A3B33EB}">
  <dimension ref="A1:F88"/>
  <sheetViews>
    <sheetView topLeftCell="A62" workbookViewId="0">
      <selection activeCell="B72" sqref="B72"/>
    </sheetView>
  </sheetViews>
  <sheetFormatPr defaultRowHeight="14.4" x14ac:dyDescent="0.3"/>
  <cols>
    <col min="1" max="1" width="19.109375" bestFit="1" customWidth="1"/>
    <col min="2" max="2" width="12.44140625" bestFit="1" customWidth="1"/>
    <col min="3" max="3" width="19.44140625" bestFit="1" customWidth="1"/>
    <col min="4" max="4" width="18.88671875" bestFit="1" customWidth="1"/>
    <col min="5" max="5" width="9.77734375" style="1" bestFit="1" customWidth="1"/>
    <col min="6" max="6" width="19.6640625" bestFit="1" customWidth="1"/>
  </cols>
  <sheetData>
    <row r="1" spans="1:6" x14ac:dyDescent="0.3">
      <c r="A1" s="8" t="s">
        <v>0</v>
      </c>
      <c r="B1" s="8" t="s">
        <v>1</v>
      </c>
      <c r="C1" s="8" t="s">
        <v>2</v>
      </c>
      <c r="D1" s="8" t="s">
        <v>3</v>
      </c>
      <c r="E1" s="14" t="s">
        <v>4</v>
      </c>
      <c r="F1" s="8" t="s">
        <v>5</v>
      </c>
    </row>
    <row r="2" spans="1:6" x14ac:dyDescent="0.3">
      <c r="A2" s="4" t="s">
        <v>45</v>
      </c>
      <c r="B2" s="12">
        <v>15749</v>
      </c>
      <c r="D2" s="4">
        <v>113</v>
      </c>
      <c r="E2" s="1">
        <v>0.121</v>
      </c>
    </row>
    <row r="3" spans="1:6" x14ac:dyDescent="0.3">
      <c r="A3" t="s">
        <v>40</v>
      </c>
      <c r="B3" s="12">
        <v>341465</v>
      </c>
      <c r="D3">
        <v>62.4</v>
      </c>
      <c r="E3" s="1">
        <v>7.400000000000001E-2</v>
      </c>
    </row>
    <row r="4" spans="1:6" x14ac:dyDescent="0.3">
      <c r="A4" s="4" t="s">
        <v>77</v>
      </c>
      <c r="B4" s="12">
        <v>33167</v>
      </c>
      <c r="D4" s="4">
        <v>66.400000000000006</v>
      </c>
      <c r="E4" s="1">
        <v>0.129</v>
      </c>
    </row>
    <row r="5" spans="1:6" x14ac:dyDescent="0.3">
      <c r="A5" t="s">
        <v>64</v>
      </c>
      <c r="B5" s="12">
        <v>45652</v>
      </c>
      <c r="D5">
        <v>70.2</v>
      </c>
      <c r="E5" s="1">
        <v>0.219</v>
      </c>
    </row>
    <row r="6" spans="1:6" x14ac:dyDescent="0.3">
      <c r="A6" s="4" t="s">
        <v>54</v>
      </c>
      <c r="B6" s="12">
        <v>39219</v>
      </c>
      <c r="D6" s="4">
        <v>47.5</v>
      </c>
      <c r="E6" s="1">
        <v>0.14499999999999999</v>
      </c>
    </row>
    <row r="7" spans="1:6" x14ac:dyDescent="0.3">
      <c r="A7" t="s">
        <v>87</v>
      </c>
      <c r="B7" s="12">
        <v>5127</v>
      </c>
      <c r="D7">
        <v>111.8</v>
      </c>
      <c r="E7" s="1">
        <v>0.12400000000000001</v>
      </c>
    </row>
    <row r="8" spans="1:6" x14ac:dyDescent="0.3">
      <c r="A8" s="4" t="s">
        <v>33</v>
      </c>
      <c r="B8" s="12">
        <v>65218</v>
      </c>
      <c r="D8" s="4">
        <v>74.8</v>
      </c>
      <c r="E8" s="1">
        <v>0.192</v>
      </c>
    </row>
    <row r="9" spans="1:6" x14ac:dyDescent="0.3">
      <c r="A9" t="s">
        <v>34</v>
      </c>
      <c r="B9" s="12">
        <v>25465</v>
      </c>
      <c r="D9">
        <v>77.8</v>
      </c>
      <c r="E9" s="1">
        <v>9.4E-2</v>
      </c>
    </row>
    <row r="10" spans="1:6" x14ac:dyDescent="0.3">
      <c r="A10" s="4" t="s">
        <v>47</v>
      </c>
      <c r="B10" s="12">
        <v>35505</v>
      </c>
      <c r="D10" s="4">
        <v>106</v>
      </c>
      <c r="E10" s="1">
        <v>0.125</v>
      </c>
    </row>
    <row r="11" spans="1:6" x14ac:dyDescent="0.3">
      <c r="A11" t="s">
        <v>41</v>
      </c>
      <c r="B11" s="12">
        <v>95463</v>
      </c>
      <c r="D11">
        <v>46.7</v>
      </c>
      <c r="E11" s="1">
        <v>0.05</v>
      </c>
    </row>
    <row r="12" spans="1:6" x14ac:dyDescent="0.3">
      <c r="A12" s="4" t="s">
        <v>51</v>
      </c>
      <c r="B12" s="12">
        <v>28604</v>
      </c>
      <c r="D12" s="4">
        <v>48.1</v>
      </c>
      <c r="E12" s="1">
        <v>0.16399999999999998</v>
      </c>
    </row>
    <row r="13" spans="1:6" x14ac:dyDescent="0.3">
      <c r="A13" t="s">
        <v>88</v>
      </c>
      <c r="B13" s="12">
        <v>12146</v>
      </c>
      <c r="D13">
        <v>74.099999999999994</v>
      </c>
      <c r="E13" s="1">
        <v>0.106</v>
      </c>
    </row>
    <row r="14" spans="1:6" x14ac:dyDescent="0.3">
      <c r="A14" s="4" t="s">
        <v>53</v>
      </c>
      <c r="B14" s="12">
        <v>53743</v>
      </c>
      <c r="D14" s="4">
        <v>36.5</v>
      </c>
      <c r="E14" s="1">
        <v>7.4999999999999997E-2</v>
      </c>
    </row>
    <row r="15" spans="1:6" x14ac:dyDescent="0.3">
      <c r="A15" t="s">
        <v>76</v>
      </c>
      <c r="B15" s="12">
        <v>60426</v>
      </c>
      <c r="D15">
        <v>65.7</v>
      </c>
      <c r="E15" s="1">
        <v>0.12300000000000001</v>
      </c>
    </row>
    <row r="16" spans="1:6" x14ac:dyDescent="0.3">
      <c r="A16" s="4" t="s">
        <v>65</v>
      </c>
      <c r="B16" s="12">
        <v>8837</v>
      </c>
      <c r="D16" s="4">
        <v>78.5</v>
      </c>
      <c r="E16" s="1">
        <v>0.16500000000000001</v>
      </c>
    </row>
    <row r="17" spans="1:5" x14ac:dyDescent="0.3">
      <c r="A17" t="s">
        <v>46</v>
      </c>
      <c r="B17" s="12">
        <v>5185</v>
      </c>
      <c r="D17" t="s">
        <v>17</v>
      </c>
      <c r="E17" s="1">
        <v>8.3000000000000004E-2</v>
      </c>
    </row>
    <row r="18" spans="1:5" x14ac:dyDescent="0.3">
      <c r="A18" s="4" t="s">
        <v>89</v>
      </c>
      <c r="B18" s="12">
        <v>11610</v>
      </c>
      <c r="D18" s="4">
        <v>85.4</v>
      </c>
      <c r="E18" s="1">
        <v>0.13699999999999998</v>
      </c>
    </row>
    <row r="19" spans="1:5" x14ac:dyDescent="0.3">
      <c r="A19" t="s">
        <v>52</v>
      </c>
      <c r="B19" s="12">
        <v>63216</v>
      </c>
      <c r="D19">
        <v>79.099999999999994</v>
      </c>
      <c r="E19" s="1">
        <v>0.129</v>
      </c>
    </row>
    <row r="20" spans="1:5" x14ac:dyDescent="0.3">
      <c r="A20" s="4" t="s">
        <v>42</v>
      </c>
      <c r="B20" s="12">
        <v>408732</v>
      </c>
      <c r="D20" s="4">
        <v>61.3</v>
      </c>
      <c r="E20" s="1">
        <v>7.5999999999999998E-2</v>
      </c>
    </row>
    <row r="21" spans="1:5" x14ac:dyDescent="0.3">
      <c r="A21" t="s">
        <v>20</v>
      </c>
      <c r="B21" s="12">
        <v>20342</v>
      </c>
      <c r="D21">
        <v>20.399999999999999</v>
      </c>
      <c r="E21" s="1">
        <v>7.400000000000001E-2</v>
      </c>
    </row>
    <row r="22" spans="1:5" x14ac:dyDescent="0.3">
      <c r="A22" s="4" t="s">
        <v>78</v>
      </c>
      <c r="B22" s="12">
        <v>36529</v>
      </c>
      <c r="D22" s="4">
        <v>107.6</v>
      </c>
      <c r="E22" s="1">
        <v>0.10800000000000001</v>
      </c>
    </row>
    <row r="23" spans="1:5" x14ac:dyDescent="0.3">
      <c r="A23" t="s">
        <v>35</v>
      </c>
      <c r="B23" s="12">
        <v>14192</v>
      </c>
      <c r="D23">
        <v>61.3</v>
      </c>
      <c r="E23" s="1">
        <v>0.128</v>
      </c>
    </row>
    <row r="24" spans="1:5" x14ac:dyDescent="0.3">
      <c r="A24" s="4" t="s">
        <v>21</v>
      </c>
      <c r="B24" s="12">
        <v>20827</v>
      </c>
      <c r="D24" s="4">
        <v>30.7</v>
      </c>
      <c r="E24" s="1">
        <v>0.121</v>
      </c>
    </row>
    <row r="25" spans="1:5" x14ac:dyDescent="0.3">
      <c r="A25" t="s">
        <v>22</v>
      </c>
      <c r="B25" s="12">
        <v>30917</v>
      </c>
      <c r="D25">
        <v>41.3</v>
      </c>
      <c r="E25" s="1">
        <v>0.11</v>
      </c>
    </row>
    <row r="26" spans="1:5" x14ac:dyDescent="0.3">
      <c r="A26" s="4" t="s">
        <v>32</v>
      </c>
      <c r="B26" s="12">
        <v>46447</v>
      </c>
      <c r="D26" s="4">
        <v>59.7</v>
      </c>
      <c r="E26" s="1">
        <v>9.9000000000000005E-2</v>
      </c>
    </row>
    <row r="27" spans="1:5" x14ac:dyDescent="0.3">
      <c r="A27" t="s">
        <v>84</v>
      </c>
      <c r="B27" s="12">
        <v>5990</v>
      </c>
      <c r="D27">
        <v>52.7</v>
      </c>
      <c r="E27" s="1">
        <v>0.10099999999999999</v>
      </c>
    </row>
    <row r="28" spans="1:5" x14ac:dyDescent="0.3">
      <c r="A28" s="4" t="s">
        <v>18</v>
      </c>
      <c r="B28" s="12">
        <v>1195058</v>
      </c>
      <c r="D28" s="4">
        <v>49.8</v>
      </c>
      <c r="E28" s="1">
        <v>0.128</v>
      </c>
    </row>
    <row r="29" spans="1:5" x14ac:dyDescent="0.3">
      <c r="A29" t="s">
        <v>23</v>
      </c>
      <c r="B29" s="12">
        <v>18814</v>
      </c>
      <c r="D29">
        <v>26.7</v>
      </c>
      <c r="E29" s="1">
        <v>0.109</v>
      </c>
    </row>
    <row r="30" spans="1:5" x14ac:dyDescent="0.3">
      <c r="A30" s="4" t="s">
        <v>66</v>
      </c>
      <c r="B30" s="12">
        <v>20585</v>
      </c>
      <c r="D30" s="4">
        <v>71.5</v>
      </c>
      <c r="E30" s="1">
        <v>0.13200000000000001</v>
      </c>
    </row>
    <row r="31" spans="1:5" x14ac:dyDescent="0.3">
      <c r="A31" t="s">
        <v>55</v>
      </c>
      <c r="B31" s="12">
        <v>38231</v>
      </c>
      <c r="D31">
        <v>61.2</v>
      </c>
      <c r="E31" s="1">
        <v>0.08</v>
      </c>
    </row>
    <row r="32" spans="1:5" x14ac:dyDescent="0.3">
      <c r="A32" s="4" t="s">
        <v>48</v>
      </c>
      <c r="B32" s="12">
        <v>45542</v>
      </c>
      <c r="D32" s="4">
        <v>98.9</v>
      </c>
      <c r="E32" s="1">
        <v>0.125</v>
      </c>
    </row>
    <row r="33" spans="1:5" x14ac:dyDescent="0.3">
      <c r="A33" t="s">
        <v>90</v>
      </c>
      <c r="B33" s="12">
        <v>10265</v>
      </c>
      <c r="D33">
        <v>34</v>
      </c>
      <c r="E33" s="1">
        <v>0.11699999999999999</v>
      </c>
    </row>
    <row r="34" spans="1:5" x14ac:dyDescent="0.3">
      <c r="A34" s="4" t="s">
        <v>56</v>
      </c>
      <c r="B34" s="12">
        <v>16009</v>
      </c>
      <c r="D34" s="4">
        <v>85.8</v>
      </c>
      <c r="E34" s="1">
        <v>0.13500000000000001</v>
      </c>
    </row>
    <row r="35" spans="1:5" x14ac:dyDescent="0.3">
      <c r="A35" t="s">
        <v>91</v>
      </c>
      <c r="B35" s="12">
        <v>42351</v>
      </c>
      <c r="D35">
        <v>71.599999999999994</v>
      </c>
      <c r="E35" s="1">
        <v>0.13600000000000001</v>
      </c>
    </row>
    <row r="36" spans="1:5" x14ac:dyDescent="0.3">
      <c r="A36" s="4" t="s">
        <v>67</v>
      </c>
      <c r="B36" s="12">
        <v>4498</v>
      </c>
      <c r="D36" s="4">
        <v>40.1</v>
      </c>
      <c r="E36" s="1">
        <v>9.8000000000000004E-2</v>
      </c>
    </row>
    <row r="37" spans="1:5" x14ac:dyDescent="0.3">
      <c r="A37" t="s">
        <v>49</v>
      </c>
      <c r="B37" s="12">
        <v>13217</v>
      </c>
      <c r="D37">
        <v>79.3</v>
      </c>
      <c r="E37" s="1">
        <v>0.14099999999999999</v>
      </c>
    </row>
    <row r="38" spans="1:5" x14ac:dyDescent="0.3">
      <c r="A38" s="4" t="s">
        <v>92</v>
      </c>
      <c r="B38" s="12">
        <v>7041</v>
      </c>
      <c r="D38" s="4">
        <v>58.3</v>
      </c>
      <c r="E38" s="1">
        <v>0.08</v>
      </c>
    </row>
    <row r="39" spans="1:5" x14ac:dyDescent="0.3">
      <c r="A39" t="s">
        <v>50</v>
      </c>
      <c r="B39" s="12">
        <v>10777</v>
      </c>
      <c r="D39">
        <v>21.6</v>
      </c>
      <c r="E39" s="1">
        <v>0.13600000000000001</v>
      </c>
    </row>
    <row r="40" spans="1:5" x14ac:dyDescent="0.3">
      <c r="A40" s="4" t="s">
        <v>68</v>
      </c>
      <c r="B40" s="12">
        <v>3932</v>
      </c>
      <c r="D40" s="4">
        <v>74.7</v>
      </c>
      <c r="E40" s="1">
        <v>7.9000000000000001E-2</v>
      </c>
    </row>
    <row r="41" spans="1:5" x14ac:dyDescent="0.3">
      <c r="A41" t="s">
        <v>39</v>
      </c>
      <c r="B41" s="12">
        <v>27834</v>
      </c>
      <c r="D41">
        <v>25.8</v>
      </c>
      <c r="E41" s="1">
        <v>8.8000000000000009E-2</v>
      </c>
    </row>
    <row r="42" spans="1:5" x14ac:dyDescent="0.3">
      <c r="A42" s="4" t="s">
        <v>93</v>
      </c>
      <c r="B42" s="12">
        <v>5830</v>
      </c>
      <c r="D42" s="4">
        <v>60.9</v>
      </c>
      <c r="E42" s="1">
        <v>8.6999999999999994E-2</v>
      </c>
    </row>
    <row r="43" spans="1:5" x14ac:dyDescent="0.3">
      <c r="A43" t="s">
        <v>94</v>
      </c>
      <c r="B43" s="12">
        <v>25648</v>
      </c>
      <c r="D43">
        <v>53.4</v>
      </c>
      <c r="E43" s="1">
        <v>0.14400000000000002</v>
      </c>
    </row>
    <row r="44" spans="1:5" x14ac:dyDescent="0.3">
      <c r="A44" s="4" t="s">
        <v>69</v>
      </c>
      <c r="B44" s="12">
        <v>36095</v>
      </c>
      <c r="D44" s="4">
        <v>77.2</v>
      </c>
      <c r="E44" s="1">
        <v>8.5000000000000006E-2</v>
      </c>
    </row>
    <row r="45" spans="1:5" x14ac:dyDescent="0.3">
      <c r="A45" t="s">
        <v>70</v>
      </c>
      <c r="B45" s="12">
        <v>5534</v>
      </c>
      <c r="D45">
        <v>63.3</v>
      </c>
      <c r="E45" s="1">
        <v>0.26200000000000001</v>
      </c>
    </row>
    <row r="46" spans="1:5" x14ac:dyDescent="0.3">
      <c r="A46" s="4" t="s">
        <v>38</v>
      </c>
      <c r="B46" s="12">
        <v>9424</v>
      </c>
      <c r="D46" s="4">
        <v>28.9</v>
      </c>
      <c r="E46" s="1">
        <v>7.9000000000000001E-2</v>
      </c>
    </row>
    <row r="47" spans="1:5" x14ac:dyDescent="0.3">
      <c r="A47" t="s">
        <v>95</v>
      </c>
      <c r="B47" s="12">
        <v>20429</v>
      </c>
      <c r="D47">
        <v>90.5</v>
      </c>
      <c r="E47" s="1">
        <v>0.107</v>
      </c>
    </row>
    <row r="48" spans="1:5" x14ac:dyDescent="0.3">
      <c r="A48" s="4" t="s">
        <v>96</v>
      </c>
      <c r="B48" s="12">
        <v>23109</v>
      </c>
      <c r="D48" s="4">
        <v>41.5</v>
      </c>
      <c r="E48" s="1">
        <v>0.10199999999999999</v>
      </c>
    </row>
    <row r="49" spans="1:5" x14ac:dyDescent="0.3">
      <c r="A49" t="s">
        <v>58</v>
      </c>
      <c r="B49" s="12">
        <v>25817</v>
      </c>
      <c r="D49">
        <v>94.8</v>
      </c>
      <c r="E49" s="1">
        <v>0.13900000000000001</v>
      </c>
    </row>
    <row r="50" spans="1:5" x14ac:dyDescent="0.3">
      <c r="A50" s="4" t="s">
        <v>57</v>
      </c>
      <c r="B50" s="12">
        <v>32877</v>
      </c>
      <c r="D50" s="4">
        <v>77.400000000000006</v>
      </c>
      <c r="E50" s="1">
        <v>0.126</v>
      </c>
    </row>
    <row r="51" spans="1:5" x14ac:dyDescent="0.3">
      <c r="A51" t="s">
        <v>24</v>
      </c>
      <c r="B51" s="12">
        <v>39356</v>
      </c>
      <c r="D51">
        <v>52.5</v>
      </c>
      <c r="E51" s="1">
        <v>0.16300000000000001</v>
      </c>
    </row>
    <row r="52" spans="1:5" x14ac:dyDescent="0.3">
      <c r="A52" s="4" t="s">
        <v>97</v>
      </c>
      <c r="B52" s="12">
        <v>8536</v>
      </c>
      <c r="D52" s="4">
        <v>33.5</v>
      </c>
      <c r="E52" s="1">
        <v>0.106</v>
      </c>
    </row>
    <row r="53" spans="1:5" x14ac:dyDescent="0.3">
      <c r="A53" t="s">
        <v>36</v>
      </c>
      <c r="B53" s="12">
        <v>33002</v>
      </c>
      <c r="D53">
        <v>26.1</v>
      </c>
      <c r="E53" s="1">
        <v>0.106</v>
      </c>
    </row>
    <row r="54" spans="1:5" x14ac:dyDescent="0.3">
      <c r="A54" s="4" t="s">
        <v>98</v>
      </c>
      <c r="B54" s="12">
        <v>21593</v>
      </c>
      <c r="D54" s="4">
        <v>58.3</v>
      </c>
      <c r="E54" s="1">
        <v>0.16</v>
      </c>
    </row>
    <row r="55" spans="1:5" x14ac:dyDescent="0.3">
      <c r="A55" t="s">
        <v>71</v>
      </c>
      <c r="B55" s="12">
        <v>6634</v>
      </c>
      <c r="D55">
        <v>62.9</v>
      </c>
      <c r="E55" s="1">
        <v>0.13100000000000001</v>
      </c>
    </row>
    <row r="56" spans="1:5" x14ac:dyDescent="0.3">
      <c r="A56" s="4" t="s">
        <v>25</v>
      </c>
      <c r="B56" s="12">
        <v>149189</v>
      </c>
      <c r="D56" s="4">
        <v>43.6</v>
      </c>
      <c r="E56" s="1">
        <v>0.08</v>
      </c>
    </row>
    <row r="57" spans="1:5" x14ac:dyDescent="0.3">
      <c r="A57" t="s">
        <v>79</v>
      </c>
      <c r="B57" s="12">
        <v>57588</v>
      </c>
      <c r="D57">
        <v>63</v>
      </c>
      <c r="E57" s="1">
        <v>0.11699999999999999</v>
      </c>
    </row>
    <row r="58" spans="1:5" x14ac:dyDescent="0.3">
      <c r="A58" s="4" t="s">
        <v>72</v>
      </c>
      <c r="B58" s="12">
        <v>14121</v>
      </c>
      <c r="D58" s="4">
        <v>90.1</v>
      </c>
      <c r="E58" s="1">
        <v>0.109</v>
      </c>
    </row>
    <row r="59" spans="1:5" x14ac:dyDescent="0.3">
      <c r="A59" t="s">
        <v>63</v>
      </c>
      <c r="B59" s="12">
        <v>29125</v>
      </c>
      <c r="D59">
        <v>63.2</v>
      </c>
      <c r="E59" s="1">
        <v>0.14800000000000002</v>
      </c>
    </row>
    <row r="60" spans="1:5" x14ac:dyDescent="0.3">
      <c r="A60" s="4" t="s">
        <v>99</v>
      </c>
      <c r="B60" s="12">
        <v>9306</v>
      </c>
      <c r="D60" s="4">
        <v>82.1</v>
      </c>
      <c r="E60" s="1">
        <v>0.107</v>
      </c>
    </row>
    <row r="61" spans="1:5" x14ac:dyDescent="0.3">
      <c r="A61" t="s">
        <v>73</v>
      </c>
      <c r="B61" s="12">
        <v>31569</v>
      </c>
      <c r="D61">
        <v>79</v>
      </c>
      <c r="E61" s="1">
        <v>0.126</v>
      </c>
    </row>
    <row r="62" spans="1:5" x14ac:dyDescent="0.3">
      <c r="A62" s="4" t="s">
        <v>83</v>
      </c>
      <c r="B62" s="12">
        <v>10929</v>
      </c>
      <c r="D62" s="4">
        <v>66.8</v>
      </c>
      <c r="E62" s="1">
        <v>9.1999999999999998E-2</v>
      </c>
    </row>
    <row r="63" spans="1:5" x14ac:dyDescent="0.3">
      <c r="A63" t="s">
        <v>19</v>
      </c>
      <c r="B63" s="12">
        <v>525146</v>
      </c>
      <c r="D63">
        <v>50.8</v>
      </c>
      <c r="E63" s="1">
        <v>0.16899999999999998</v>
      </c>
    </row>
    <row r="64" spans="1:5" x14ac:dyDescent="0.3">
      <c r="A64" s="4" t="s">
        <v>74</v>
      </c>
      <c r="B64" s="12">
        <v>4071</v>
      </c>
      <c r="D64" s="4">
        <v>42.2</v>
      </c>
      <c r="E64" s="1">
        <v>0.11900000000000001</v>
      </c>
    </row>
    <row r="65" spans="1:5" x14ac:dyDescent="0.3">
      <c r="A65" t="s">
        <v>100</v>
      </c>
      <c r="B65" s="12">
        <v>15755</v>
      </c>
      <c r="D65">
        <v>56.8</v>
      </c>
      <c r="E65" s="1">
        <v>0.1</v>
      </c>
    </row>
    <row r="66" spans="1:5" x14ac:dyDescent="0.3">
      <c r="A66" s="4" t="s">
        <v>101</v>
      </c>
      <c r="B66" s="12">
        <v>15214</v>
      </c>
      <c r="D66" s="4">
        <v>29.6</v>
      </c>
      <c r="E66" s="1">
        <v>0.11599999999999999</v>
      </c>
    </row>
    <row r="67" spans="1:5" x14ac:dyDescent="0.3">
      <c r="A67" t="s">
        <v>26</v>
      </c>
      <c r="B67" s="12">
        <v>64656</v>
      </c>
      <c r="D67">
        <v>60.8</v>
      </c>
      <c r="E67" s="1">
        <v>0.11599999999999999</v>
      </c>
    </row>
    <row r="68" spans="1:5" x14ac:dyDescent="0.3">
      <c r="A68" s="4" t="s">
        <v>102</v>
      </c>
      <c r="B68" s="12">
        <v>9524</v>
      </c>
      <c r="D68" s="4">
        <v>50.6</v>
      </c>
      <c r="E68" s="1">
        <v>0.13100000000000001</v>
      </c>
    </row>
    <row r="69" spans="1:5" x14ac:dyDescent="0.3">
      <c r="A69" t="s">
        <v>75</v>
      </c>
      <c r="B69" s="12">
        <v>15522</v>
      </c>
      <c r="D69">
        <v>66.099999999999994</v>
      </c>
      <c r="E69" s="1">
        <v>9.6999999999999989E-2</v>
      </c>
    </row>
    <row r="70" spans="1:5" x14ac:dyDescent="0.3">
      <c r="A70" s="4" t="s">
        <v>43</v>
      </c>
      <c r="B70" s="43">
        <v>136926</v>
      </c>
      <c r="D70" s="4">
        <v>86.4</v>
      </c>
      <c r="E70" s="1">
        <v>0.16399999999999998</v>
      </c>
    </row>
    <row r="71" spans="1:5" x14ac:dyDescent="0.3">
      <c r="A71" t="s">
        <v>62</v>
      </c>
      <c r="B71" s="44">
        <v>90203</v>
      </c>
      <c r="D71">
        <v>43.9</v>
      </c>
      <c r="E71" s="1">
        <v>5.5E-2</v>
      </c>
    </row>
    <row r="72" spans="1:5" x14ac:dyDescent="0.3">
      <c r="A72" s="4" t="s">
        <v>31</v>
      </c>
      <c r="B72" s="47">
        <v>15074</v>
      </c>
      <c r="D72" s="4">
        <v>55.6</v>
      </c>
      <c r="E72" s="1">
        <v>7.8E-2</v>
      </c>
    </row>
    <row r="73" spans="1:5" x14ac:dyDescent="0.3">
      <c r="A73" t="s">
        <v>86</v>
      </c>
      <c r="B73" s="42">
        <v>200398</v>
      </c>
      <c r="D73">
        <v>34.200000000000003</v>
      </c>
      <c r="E73" s="1">
        <v>0.11800000000000001</v>
      </c>
    </row>
    <row r="74" spans="1:5" x14ac:dyDescent="0.3">
      <c r="A74" s="4" t="s">
        <v>59</v>
      </c>
      <c r="B74" s="12">
        <v>152063</v>
      </c>
      <c r="D74" s="4">
        <v>64.5</v>
      </c>
      <c r="E74" s="1">
        <v>0.13100000000000001</v>
      </c>
    </row>
    <row r="75" spans="1:5" x14ac:dyDescent="0.3">
      <c r="A75" t="s">
        <v>27</v>
      </c>
      <c r="B75" s="12">
        <v>36417</v>
      </c>
      <c r="D75">
        <v>64.7</v>
      </c>
      <c r="E75" s="1">
        <v>0.10300000000000001</v>
      </c>
    </row>
    <row r="76" spans="1:5" x14ac:dyDescent="0.3">
      <c r="A76" s="4" t="s">
        <v>82</v>
      </c>
      <c r="B76" s="12">
        <v>9748</v>
      </c>
      <c r="D76" s="4">
        <v>58.5</v>
      </c>
      <c r="E76" s="1">
        <v>0.154</v>
      </c>
    </row>
    <row r="77" spans="1:5" x14ac:dyDescent="0.3">
      <c r="A77" t="s">
        <v>103</v>
      </c>
      <c r="B77" s="12">
        <v>9551</v>
      </c>
      <c r="D77">
        <v>60.2</v>
      </c>
      <c r="E77" s="1">
        <v>9.8000000000000004E-2</v>
      </c>
    </row>
    <row r="78" spans="1:5" x14ac:dyDescent="0.3">
      <c r="A78" s="4" t="s">
        <v>60</v>
      </c>
      <c r="B78" s="12">
        <v>24374</v>
      </c>
      <c r="D78" s="4">
        <v>29.4</v>
      </c>
      <c r="E78" s="1">
        <v>0.157</v>
      </c>
    </row>
    <row r="79" spans="1:5" x14ac:dyDescent="0.3">
      <c r="A79" t="s">
        <v>85</v>
      </c>
      <c r="B79" s="12">
        <v>3460</v>
      </c>
      <c r="D79">
        <v>108.4</v>
      </c>
      <c r="E79" s="1">
        <v>0.09</v>
      </c>
    </row>
    <row r="80" spans="1:5" x14ac:dyDescent="0.3">
      <c r="A80" s="4" t="s">
        <v>28</v>
      </c>
      <c r="B80" s="12">
        <v>21442</v>
      </c>
      <c r="D80" s="4" t="s">
        <v>17</v>
      </c>
      <c r="E80" s="1">
        <v>8.3000000000000004E-2</v>
      </c>
    </row>
    <row r="81" spans="1:5" x14ac:dyDescent="0.3">
      <c r="A81" t="s">
        <v>80</v>
      </c>
      <c r="B81" s="12">
        <v>13821</v>
      </c>
      <c r="D81">
        <v>181.7</v>
      </c>
      <c r="E81" s="1">
        <v>0.16899999999999998</v>
      </c>
    </row>
    <row r="82" spans="1:5" x14ac:dyDescent="0.3">
      <c r="A82" s="4" t="s">
        <v>29</v>
      </c>
      <c r="B82" s="12">
        <v>19075</v>
      </c>
      <c r="D82" s="4">
        <v>49.6</v>
      </c>
      <c r="E82" s="1">
        <v>9.4E-2</v>
      </c>
    </row>
    <row r="83" spans="1:5" x14ac:dyDescent="0.3">
      <c r="A83" t="s">
        <v>44</v>
      </c>
      <c r="B83" s="12">
        <v>248095</v>
      </c>
      <c r="D83">
        <v>63.7</v>
      </c>
      <c r="E83" s="1">
        <v>5.7000000000000002E-2</v>
      </c>
    </row>
    <row r="84" spans="1:5" x14ac:dyDescent="0.3">
      <c r="A84" s="4" t="s">
        <v>37</v>
      </c>
      <c r="B84" s="12">
        <v>11136</v>
      </c>
      <c r="D84" s="4">
        <v>49.3</v>
      </c>
      <c r="E84" s="1">
        <v>0.10800000000000001</v>
      </c>
    </row>
    <row r="85" spans="1:5" x14ac:dyDescent="0.3">
      <c r="A85" t="s">
        <v>81</v>
      </c>
      <c r="B85" s="12">
        <v>6558</v>
      </c>
      <c r="D85">
        <v>95.5</v>
      </c>
      <c r="E85" s="1">
        <v>9.1999999999999998E-2</v>
      </c>
    </row>
    <row r="86" spans="1:5" x14ac:dyDescent="0.3">
      <c r="A86" s="4" t="s">
        <v>30</v>
      </c>
      <c r="B86" s="12">
        <v>51362</v>
      </c>
      <c r="D86" s="4">
        <v>59.8</v>
      </c>
      <c r="E86" s="1">
        <v>0.15</v>
      </c>
    </row>
    <row r="87" spans="1:5" x14ac:dyDescent="0.3">
      <c r="A87" t="s">
        <v>61</v>
      </c>
      <c r="B87" s="12">
        <v>128459</v>
      </c>
      <c r="D87">
        <v>62.4</v>
      </c>
      <c r="E87" s="1">
        <v>6.5000000000000002E-2</v>
      </c>
    </row>
    <row r="88" spans="1:5" x14ac:dyDescent="0.3">
      <c r="A88" s="5" t="s">
        <v>104</v>
      </c>
      <c r="B88" s="12">
        <v>10150</v>
      </c>
      <c r="D88" s="5">
        <v>37.5</v>
      </c>
      <c r="E88" s="1">
        <v>0.122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75A58-619A-4EF5-AD2F-D93EA76CA822}">
  <dimension ref="A1:N89"/>
  <sheetViews>
    <sheetView topLeftCell="A64" workbookViewId="0">
      <selection activeCell="K1" sqref="K1:K1048576"/>
    </sheetView>
  </sheetViews>
  <sheetFormatPr defaultRowHeight="14.4" x14ac:dyDescent="0.3"/>
  <cols>
    <col min="1" max="1" width="23.77734375" bestFit="1" customWidth="1"/>
    <col min="2" max="2" width="12.44140625" bestFit="1" customWidth="1"/>
    <col min="3" max="3" width="19.44140625" hidden="1" customWidth="1"/>
    <col min="4" max="4" width="13.77734375" bestFit="1" customWidth="1"/>
    <col min="5" max="5" width="17.44140625" style="20" bestFit="1" customWidth="1"/>
    <col min="6" max="6" width="17.109375" style="45" hidden="1" customWidth="1"/>
    <col min="7" max="7" width="17.77734375" style="2" hidden="1" customWidth="1"/>
    <col min="8" max="8" width="28.109375" style="2" bestFit="1" customWidth="1"/>
    <col min="9" max="9" width="31.5546875" style="45" customWidth="1"/>
    <col min="10" max="10" width="18" hidden="1" customWidth="1"/>
    <col min="11" max="11" width="18.88671875" hidden="1" customWidth="1"/>
    <col min="12" max="12" width="9.77734375" bestFit="1" customWidth="1"/>
    <col min="13" max="13" width="19.6640625" bestFit="1" customWidth="1"/>
    <col min="14" max="14" width="0" hidden="1" customWidth="1"/>
  </cols>
  <sheetData>
    <row r="1" spans="1:14" x14ac:dyDescent="0.3">
      <c r="A1" s="8" t="s">
        <v>0</v>
      </c>
      <c r="B1" s="8" t="s">
        <v>1</v>
      </c>
      <c r="C1" s="8" t="s">
        <v>2</v>
      </c>
      <c r="D1" s="8" t="s">
        <v>106</v>
      </c>
      <c r="E1" s="8" t="s">
        <v>107</v>
      </c>
      <c r="F1" s="8" t="s">
        <v>112</v>
      </c>
      <c r="G1" s="13" t="s">
        <v>133</v>
      </c>
      <c r="H1" s="13" t="s">
        <v>132</v>
      </c>
      <c r="I1" s="8" t="s">
        <v>113</v>
      </c>
      <c r="J1" s="8" t="s">
        <v>108</v>
      </c>
      <c r="K1" s="8" t="s">
        <v>109</v>
      </c>
      <c r="L1" s="8" t="s">
        <v>3</v>
      </c>
      <c r="M1" s="9" t="s">
        <v>4</v>
      </c>
      <c r="N1" s="8" t="s">
        <v>5</v>
      </c>
    </row>
    <row r="2" spans="1:14" x14ac:dyDescent="0.3">
      <c r="A2" s="4" t="s">
        <v>45</v>
      </c>
      <c r="B2" s="15">
        <v>15762</v>
      </c>
      <c r="D2" s="45">
        <v>4</v>
      </c>
      <c r="E2" s="45">
        <v>3</v>
      </c>
      <c r="F2" s="45">
        <v>1272</v>
      </c>
      <c r="G2" s="2">
        <f t="shared" ref="G2:G33" si="0">B2/10000</f>
        <v>1.5762</v>
      </c>
      <c r="H2" s="2">
        <f t="shared" ref="H2:H33" si="1">E2/G2</f>
        <v>1.903311762466692</v>
      </c>
      <c r="I2" s="1">
        <f t="shared" ref="I2:I33" si="2">E2/F2</f>
        <v>2.3584905660377358E-3</v>
      </c>
      <c r="J2" s="20"/>
      <c r="K2" s="45"/>
      <c r="L2" s="4">
        <v>107.2</v>
      </c>
      <c r="M2" s="1">
        <v>0.11900000000000001</v>
      </c>
    </row>
    <row r="3" spans="1:14" x14ac:dyDescent="0.3">
      <c r="A3" s="45" t="s">
        <v>40</v>
      </c>
      <c r="B3" s="15">
        <v>342612</v>
      </c>
      <c r="D3" s="45">
        <v>114</v>
      </c>
      <c r="E3" s="45">
        <v>92</v>
      </c>
      <c r="F3" s="45">
        <v>1272</v>
      </c>
      <c r="G3" s="2">
        <f t="shared" si="0"/>
        <v>34.261200000000002</v>
      </c>
      <c r="H3" s="2">
        <f t="shared" si="1"/>
        <v>2.6852532894352792</v>
      </c>
      <c r="I3" s="1">
        <f t="shared" si="2"/>
        <v>7.2327044025157231E-2</v>
      </c>
      <c r="J3" s="45">
        <v>8</v>
      </c>
      <c r="K3" s="45">
        <v>7</v>
      </c>
      <c r="L3" s="45">
        <v>61.6</v>
      </c>
      <c r="M3" s="1">
        <v>7.5999999999999998E-2</v>
      </c>
    </row>
    <row r="4" spans="1:14" x14ac:dyDescent="0.3">
      <c r="A4" s="4" t="s">
        <v>77</v>
      </c>
      <c r="B4" s="15">
        <v>33272</v>
      </c>
      <c r="D4" s="45">
        <v>6</v>
      </c>
      <c r="E4" s="45">
        <v>4</v>
      </c>
      <c r="F4" s="45">
        <v>1272</v>
      </c>
      <c r="G4" s="2">
        <f t="shared" si="0"/>
        <v>3.3271999999999999</v>
      </c>
      <c r="H4" s="2">
        <f t="shared" si="1"/>
        <v>1.202212070209185</v>
      </c>
      <c r="I4" s="1">
        <f t="shared" si="2"/>
        <v>3.1446540880503146E-3</v>
      </c>
      <c r="J4" s="45">
        <v>5</v>
      </c>
      <c r="K4" s="45">
        <v>4</v>
      </c>
      <c r="L4" s="4">
        <v>59.4</v>
      </c>
      <c r="M4" s="1">
        <v>0.13500000000000001</v>
      </c>
    </row>
    <row r="5" spans="1:14" x14ac:dyDescent="0.3">
      <c r="A5" s="45" t="s">
        <v>64</v>
      </c>
      <c r="B5" s="15">
        <v>45770</v>
      </c>
      <c r="D5" s="21">
        <v>25</v>
      </c>
      <c r="E5" s="45">
        <v>19</v>
      </c>
      <c r="F5" s="45">
        <v>1272</v>
      </c>
      <c r="G5" s="2">
        <f t="shared" si="0"/>
        <v>4.577</v>
      </c>
      <c r="H5" s="2">
        <f t="shared" si="1"/>
        <v>4.1511907362901468</v>
      </c>
      <c r="I5" s="1">
        <f t="shared" si="2"/>
        <v>1.4937106918238994E-2</v>
      </c>
      <c r="J5" s="45">
        <v>6</v>
      </c>
      <c r="K5" s="45">
        <v>6</v>
      </c>
      <c r="L5" s="45">
        <v>67</v>
      </c>
      <c r="M5" s="1">
        <v>0.20500000000000002</v>
      </c>
    </row>
    <row r="6" spans="1:14" x14ac:dyDescent="0.3">
      <c r="A6" s="4" t="s">
        <v>54</v>
      </c>
      <c r="B6" s="15">
        <v>39518</v>
      </c>
      <c r="D6">
        <v>4</v>
      </c>
      <c r="E6" s="45">
        <v>3</v>
      </c>
      <c r="F6" s="45">
        <v>1272</v>
      </c>
      <c r="G6" s="2">
        <f t="shared" si="0"/>
        <v>3.9518</v>
      </c>
      <c r="H6" s="2">
        <f t="shared" si="1"/>
        <v>0.75914773014828685</v>
      </c>
      <c r="I6" s="1">
        <f t="shared" si="2"/>
        <v>2.3584905660377358E-3</v>
      </c>
      <c r="J6" s="45">
        <v>3</v>
      </c>
      <c r="K6" s="45">
        <v>2</v>
      </c>
      <c r="L6" s="4">
        <v>47.4</v>
      </c>
      <c r="M6" s="1">
        <v>0.14199999999999999</v>
      </c>
    </row>
    <row r="7" spans="1:14" x14ac:dyDescent="0.3">
      <c r="A7" s="45" t="s">
        <v>87</v>
      </c>
      <c r="B7" s="15">
        <v>5124</v>
      </c>
      <c r="D7">
        <v>4</v>
      </c>
      <c r="E7" s="45">
        <v>1</v>
      </c>
      <c r="F7" s="45">
        <v>1272</v>
      </c>
      <c r="G7" s="2">
        <f t="shared" si="0"/>
        <v>0.51239999999999997</v>
      </c>
      <c r="H7" s="2">
        <f t="shared" si="1"/>
        <v>1.9516003122560501</v>
      </c>
      <c r="I7" s="1">
        <f t="shared" si="2"/>
        <v>7.8616352201257866E-4</v>
      </c>
      <c r="J7" s="20">
        <v>0</v>
      </c>
      <c r="K7" s="45"/>
      <c r="L7" s="45">
        <v>107.9</v>
      </c>
      <c r="M7" s="1">
        <v>0.13200000000000001</v>
      </c>
    </row>
    <row r="8" spans="1:14" x14ac:dyDescent="0.3">
      <c r="A8" s="4" t="s">
        <v>33</v>
      </c>
      <c r="B8" s="47">
        <v>65620</v>
      </c>
      <c r="D8">
        <v>26</v>
      </c>
      <c r="E8" s="45">
        <v>15</v>
      </c>
      <c r="F8" s="45">
        <v>1272</v>
      </c>
      <c r="G8" s="2">
        <f t="shared" si="0"/>
        <v>6.5620000000000003</v>
      </c>
      <c r="H8" s="2">
        <f t="shared" si="1"/>
        <v>2.2858884486437061</v>
      </c>
      <c r="I8" s="1">
        <f t="shared" si="2"/>
        <v>1.179245283018868E-2</v>
      </c>
      <c r="J8" s="45">
        <v>25</v>
      </c>
      <c r="K8" s="45">
        <v>15</v>
      </c>
      <c r="L8" s="4">
        <v>72.7</v>
      </c>
      <c r="M8" s="1">
        <v>0.189</v>
      </c>
    </row>
    <row r="9" spans="1:14" x14ac:dyDescent="0.3">
      <c r="A9" s="45" t="s">
        <v>34</v>
      </c>
      <c r="B9" s="15">
        <v>25463</v>
      </c>
      <c r="D9">
        <v>9</v>
      </c>
      <c r="E9" s="45">
        <v>7</v>
      </c>
      <c r="F9" s="45">
        <v>1272</v>
      </c>
      <c r="G9" s="2">
        <f t="shared" si="0"/>
        <v>2.5463</v>
      </c>
      <c r="H9" s="2">
        <f t="shared" si="1"/>
        <v>2.7490869104190394</v>
      </c>
      <c r="I9" s="1">
        <f t="shared" si="2"/>
        <v>5.50314465408805E-3</v>
      </c>
      <c r="J9" s="45">
        <v>2</v>
      </c>
      <c r="K9" s="45">
        <v>1</v>
      </c>
      <c r="L9" s="45">
        <v>72.5</v>
      </c>
      <c r="M9" s="1">
        <v>8.4000000000000005E-2</v>
      </c>
    </row>
    <row r="10" spans="1:14" x14ac:dyDescent="0.3">
      <c r="A10" s="4" t="s">
        <v>47</v>
      </c>
      <c r="B10" s="15">
        <v>35576</v>
      </c>
      <c r="D10">
        <v>22</v>
      </c>
      <c r="E10" s="45">
        <v>14</v>
      </c>
      <c r="F10" s="45">
        <v>1272</v>
      </c>
      <c r="G10" s="2">
        <f t="shared" si="0"/>
        <v>3.5575999999999999</v>
      </c>
      <c r="H10" s="2">
        <f t="shared" si="1"/>
        <v>3.935237238587812</v>
      </c>
      <c r="I10" s="1">
        <f t="shared" si="2"/>
        <v>1.10062893081761E-2</v>
      </c>
      <c r="J10" s="45">
        <v>20</v>
      </c>
      <c r="K10" s="45">
        <v>12</v>
      </c>
      <c r="L10" s="4">
        <v>99.1</v>
      </c>
      <c r="M10" s="1">
        <v>0.13699999999999998</v>
      </c>
    </row>
    <row r="11" spans="1:14" x14ac:dyDescent="0.3">
      <c r="A11" s="50" t="s">
        <v>41</v>
      </c>
      <c r="B11" s="15">
        <v>97162</v>
      </c>
      <c r="D11">
        <v>10</v>
      </c>
      <c r="E11" s="45">
        <v>7</v>
      </c>
      <c r="F11" s="45">
        <v>1272</v>
      </c>
      <c r="G11" s="2">
        <f t="shared" si="0"/>
        <v>9.7162000000000006</v>
      </c>
      <c r="H11" s="2">
        <f t="shared" si="1"/>
        <v>0.7204462650007204</v>
      </c>
      <c r="I11" s="1">
        <f t="shared" si="2"/>
        <v>5.50314465408805E-3</v>
      </c>
      <c r="J11" s="45">
        <v>7</v>
      </c>
      <c r="K11" s="45">
        <v>5</v>
      </c>
      <c r="L11" s="50">
        <v>46.8</v>
      </c>
      <c r="M11" s="1">
        <v>4.4000000000000004E-2</v>
      </c>
    </row>
    <row r="12" spans="1:14" x14ac:dyDescent="0.3">
      <c r="A12" s="4" t="s">
        <v>51</v>
      </c>
      <c r="B12" s="15">
        <v>28570</v>
      </c>
      <c r="D12" s="45">
        <v>15</v>
      </c>
      <c r="E12" s="45">
        <v>11</v>
      </c>
      <c r="F12" s="45">
        <v>1272</v>
      </c>
      <c r="G12" s="2">
        <f t="shared" si="0"/>
        <v>2.8570000000000002</v>
      </c>
      <c r="H12" s="2">
        <f t="shared" si="1"/>
        <v>3.8501925096254812</v>
      </c>
      <c r="I12" s="1">
        <f t="shared" si="2"/>
        <v>8.6477987421383646E-3</v>
      </c>
      <c r="J12" s="45">
        <v>1</v>
      </c>
      <c r="K12" s="45">
        <v>1</v>
      </c>
      <c r="L12" s="4">
        <v>42.2</v>
      </c>
      <c r="M12" s="1">
        <v>0.17</v>
      </c>
    </row>
    <row r="13" spans="1:14" x14ac:dyDescent="0.3">
      <c r="A13" s="45" t="s">
        <v>88</v>
      </c>
      <c r="B13" s="15">
        <v>12132</v>
      </c>
      <c r="D13" s="45">
        <v>3</v>
      </c>
      <c r="E13" s="45">
        <v>2</v>
      </c>
      <c r="F13" s="45">
        <v>1272</v>
      </c>
      <c r="G13" s="2">
        <f t="shared" si="0"/>
        <v>1.2132000000000001</v>
      </c>
      <c r="H13" s="2">
        <f t="shared" si="1"/>
        <v>1.6485328058028355</v>
      </c>
      <c r="I13" s="1">
        <f t="shared" si="2"/>
        <v>1.5723270440251573E-3</v>
      </c>
      <c r="J13" s="20">
        <v>0</v>
      </c>
      <c r="K13" s="45">
        <v>0</v>
      </c>
      <c r="L13" s="45">
        <v>68.3</v>
      </c>
      <c r="M13" s="1">
        <v>0.11199999999999999</v>
      </c>
    </row>
    <row r="14" spans="1:14" x14ac:dyDescent="0.3">
      <c r="A14" s="4" t="s">
        <v>53</v>
      </c>
      <c r="B14" s="15">
        <v>54134</v>
      </c>
      <c r="D14" s="45">
        <v>28</v>
      </c>
      <c r="E14" s="45">
        <v>14</v>
      </c>
      <c r="F14" s="45">
        <v>1272</v>
      </c>
      <c r="G14" s="2">
        <f t="shared" si="0"/>
        <v>5.4134000000000002</v>
      </c>
      <c r="H14" s="2">
        <f t="shared" si="1"/>
        <v>2.5861750471053311</v>
      </c>
      <c r="I14" s="1">
        <f t="shared" si="2"/>
        <v>1.10062893081761E-2</v>
      </c>
      <c r="J14" s="45">
        <v>6</v>
      </c>
      <c r="K14" s="45">
        <v>4</v>
      </c>
      <c r="L14" s="4">
        <v>39.9</v>
      </c>
      <c r="M14" s="1">
        <v>6.4000000000000001E-2</v>
      </c>
    </row>
    <row r="15" spans="1:14" x14ac:dyDescent="0.3">
      <c r="A15" s="45" t="s">
        <v>76</v>
      </c>
      <c r="B15" s="48">
        <v>61196</v>
      </c>
      <c r="D15" s="45">
        <v>19</v>
      </c>
      <c r="E15" s="45">
        <v>13</v>
      </c>
      <c r="F15" s="45">
        <v>1272</v>
      </c>
      <c r="G15" s="2">
        <f t="shared" si="0"/>
        <v>6.1196000000000002</v>
      </c>
      <c r="H15" s="2">
        <f t="shared" si="1"/>
        <v>2.1243218511013793</v>
      </c>
      <c r="I15" s="1">
        <f t="shared" si="2"/>
        <v>1.0220125786163521E-2</v>
      </c>
      <c r="J15" s="45">
        <v>15</v>
      </c>
      <c r="K15" s="45">
        <v>11</v>
      </c>
      <c r="L15" s="45">
        <v>66.900000000000006</v>
      </c>
      <c r="M15" s="1">
        <v>0.129</v>
      </c>
    </row>
    <row r="16" spans="1:14" x14ac:dyDescent="0.3">
      <c r="A16" s="4" t="s">
        <v>65</v>
      </c>
      <c r="B16" s="15">
        <v>8794</v>
      </c>
      <c r="D16" s="45">
        <v>6</v>
      </c>
      <c r="E16" s="45">
        <v>2</v>
      </c>
      <c r="F16" s="45">
        <v>1272</v>
      </c>
      <c r="G16" s="2">
        <f t="shared" si="0"/>
        <v>0.87939999999999996</v>
      </c>
      <c r="H16" s="2">
        <f t="shared" si="1"/>
        <v>2.2742779167614282</v>
      </c>
      <c r="I16" s="1">
        <f t="shared" si="2"/>
        <v>1.5723270440251573E-3</v>
      </c>
      <c r="J16" s="45">
        <v>6</v>
      </c>
      <c r="K16" s="45">
        <v>2</v>
      </c>
      <c r="L16" s="4">
        <v>80.7</v>
      </c>
      <c r="M16" s="1">
        <v>0.16700000000000001</v>
      </c>
    </row>
    <row r="17" spans="1:13" x14ac:dyDescent="0.3">
      <c r="A17" s="50" t="s">
        <v>46</v>
      </c>
      <c r="B17" s="47">
        <v>5231</v>
      </c>
      <c r="D17" s="45">
        <v>2</v>
      </c>
      <c r="E17" s="45">
        <v>1</v>
      </c>
      <c r="F17" s="45">
        <v>1272</v>
      </c>
      <c r="G17" s="2">
        <f t="shared" si="0"/>
        <v>0.52310000000000001</v>
      </c>
      <c r="H17" s="2">
        <f t="shared" si="1"/>
        <v>1.9116803670426303</v>
      </c>
      <c r="I17" s="1">
        <f t="shared" si="2"/>
        <v>7.8616352201257866E-4</v>
      </c>
      <c r="J17" s="45">
        <v>1</v>
      </c>
      <c r="K17" s="45">
        <v>1</v>
      </c>
      <c r="L17" s="50">
        <v>1.4</v>
      </c>
      <c r="M17" s="1">
        <v>8.6999999999999994E-2</v>
      </c>
    </row>
    <row r="18" spans="1:13" x14ac:dyDescent="0.3">
      <c r="A18" s="4" t="s">
        <v>89</v>
      </c>
      <c r="B18" s="47">
        <v>11633</v>
      </c>
      <c r="D18" s="45">
        <v>1</v>
      </c>
      <c r="E18" s="45">
        <v>1</v>
      </c>
      <c r="F18" s="45">
        <v>1272</v>
      </c>
      <c r="G18" s="2">
        <f t="shared" si="0"/>
        <v>1.1633</v>
      </c>
      <c r="H18" s="2">
        <f t="shared" si="1"/>
        <v>0.85962348491360785</v>
      </c>
      <c r="I18" s="1">
        <f t="shared" si="2"/>
        <v>7.8616352201257866E-4</v>
      </c>
      <c r="J18" s="45">
        <v>1</v>
      </c>
      <c r="K18" s="45">
        <v>1</v>
      </c>
      <c r="L18" s="4">
        <v>63.1</v>
      </c>
      <c r="M18" s="1">
        <v>0.16200000000000001</v>
      </c>
    </row>
    <row r="19" spans="1:13" x14ac:dyDescent="0.3">
      <c r="A19" s="45" t="s">
        <v>52</v>
      </c>
      <c r="B19" s="15">
        <v>63371</v>
      </c>
      <c r="D19" s="45">
        <v>22</v>
      </c>
      <c r="E19" s="45">
        <v>13</v>
      </c>
      <c r="F19" s="45">
        <v>1272</v>
      </c>
      <c r="G19" s="2">
        <f t="shared" si="0"/>
        <v>6.3371000000000004</v>
      </c>
      <c r="H19" s="2">
        <f t="shared" si="1"/>
        <v>2.0514115289327925</v>
      </c>
      <c r="I19" s="1">
        <f t="shared" si="2"/>
        <v>1.0220125786163521E-2</v>
      </c>
      <c r="J19" s="45">
        <v>11</v>
      </c>
      <c r="K19" s="45">
        <v>6</v>
      </c>
      <c r="L19" s="45">
        <v>76.8</v>
      </c>
      <c r="M19" s="1">
        <v>0.11800000000000001</v>
      </c>
    </row>
    <row r="20" spans="1:13" x14ac:dyDescent="0.3">
      <c r="A20" s="4" t="s">
        <v>42</v>
      </c>
      <c r="B20" s="15">
        <v>411507</v>
      </c>
      <c r="D20" s="45">
        <v>80</v>
      </c>
      <c r="E20" s="45">
        <v>57</v>
      </c>
      <c r="F20" s="45">
        <v>1272</v>
      </c>
      <c r="G20" s="2">
        <f t="shared" si="0"/>
        <v>41.150700000000001</v>
      </c>
      <c r="H20" s="2">
        <f t="shared" si="1"/>
        <v>1.3851526219481078</v>
      </c>
      <c r="I20" s="1">
        <f t="shared" si="2"/>
        <v>4.4811320754716978E-2</v>
      </c>
      <c r="J20" s="45">
        <v>56</v>
      </c>
      <c r="K20" s="45">
        <v>39</v>
      </c>
      <c r="L20" s="4">
        <v>59.3</v>
      </c>
      <c r="M20" s="1">
        <v>7.8E-2</v>
      </c>
    </row>
    <row r="21" spans="1:13" x14ac:dyDescent="0.3">
      <c r="A21" s="45" t="s">
        <v>20</v>
      </c>
      <c r="B21" s="47">
        <v>20352</v>
      </c>
      <c r="D21" s="45">
        <v>5</v>
      </c>
      <c r="E21" s="45">
        <v>3</v>
      </c>
      <c r="F21" s="45">
        <v>1272</v>
      </c>
      <c r="G21" s="2">
        <f t="shared" si="0"/>
        <v>2.0352000000000001</v>
      </c>
      <c r="H21" s="2">
        <f t="shared" si="1"/>
        <v>1.4740566037735847</v>
      </c>
      <c r="I21" s="1">
        <f t="shared" si="2"/>
        <v>2.3584905660377358E-3</v>
      </c>
      <c r="J21" s="45">
        <v>2</v>
      </c>
      <c r="K21" s="45">
        <v>1</v>
      </c>
      <c r="L21" s="45">
        <v>20.2</v>
      </c>
      <c r="M21" s="1">
        <v>6.7000000000000004E-2</v>
      </c>
    </row>
    <row r="22" spans="1:13" x14ac:dyDescent="0.3">
      <c r="A22" s="4" t="s">
        <v>78</v>
      </c>
      <c r="B22" s="15">
        <v>36789</v>
      </c>
      <c r="D22" s="45">
        <v>3</v>
      </c>
      <c r="E22" s="45">
        <v>3</v>
      </c>
      <c r="F22" s="45">
        <v>1272</v>
      </c>
      <c r="G22" s="2">
        <f t="shared" si="0"/>
        <v>3.6789000000000001</v>
      </c>
      <c r="H22" s="2">
        <f t="shared" si="1"/>
        <v>0.81546114327652286</v>
      </c>
      <c r="I22" s="1">
        <f t="shared" si="2"/>
        <v>2.3584905660377358E-3</v>
      </c>
      <c r="J22" s="45">
        <v>1</v>
      </c>
      <c r="K22" s="45">
        <v>1</v>
      </c>
      <c r="L22" s="4">
        <v>109.1</v>
      </c>
      <c r="M22" s="1">
        <v>0.1</v>
      </c>
    </row>
    <row r="23" spans="1:13" x14ac:dyDescent="0.3">
      <c r="A23" s="45" t="s">
        <v>35</v>
      </c>
      <c r="B23" s="15">
        <v>14124</v>
      </c>
      <c r="D23" s="45">
        <v>4</v>
      </c>
      <c r="E23" s="45">
        <v>4</v>
      </c>
      <c r="F23" s="45">
        <v>1272</v>
      </c>
      <c r="G23" s="2">
        <f t="shared" si="0"/>
        <v>1.4124000000000001</v>
      </c>
      <c r="H23" s="2">
        <f t="shared" si="1"/>
        <v>2.832058906825262</v>
      </c>
      <c r="I23" s="1">
        <f t="shared" si="2"/>
        <v>3.1446540880503146E-3</v>
      </c>
      <c r="J23" s="20">
        <v>0</v>
      </c>
      <c r="K23" s="45">
        <v>0</v>
      </c>
      <c r="L23" s="45">
        <v>59</v>
      </c>
      <c r="M23" s="1">
        <v>0.13200000000000001</v>
      </c>
    </row>
    <row r="24" spans="1:13" x14ac:dyDescent="0.3">
      <c r="A24" s="4" t="s">
        <v>21</v>
      </c>
      <c r="B24" s="15">
        <v>20783</v>
      </c>
      <c r="D24" s="45">
        <v>4</v>
      </c>
      <c r="E24" s="45">
        <v>2</v>
      </c>
      <c r="F24" s="45">
        <v>1272</v>
      </c>
      <c r="G24" s="2">
        <f t="shared" si="0"/>
        <v>2.0783</v>
      </c>
      <c r="H24" s="2">
        <f t="shared" si="1"/>
        <v>0.96232497714478182</v>
      </c>
      <c r="I24" s="1">
        <f t="shared" si="2"/>
        <v>1.5723270440251573E-3</v>
      </c>
      <c r="J24" s="20">
        <v>0</v>
      </c>
      <c r="K24" s="45">
        <v>0</v>
      </c>
      <c r="L24" s="4">
        <v>31.9</v>
      </c>
      <c r="M24" s="1">
        <v>0.114</v>
      </c>
    </row>
    <row r="25" spans="1:13" x14ac:dyDescent="0.3">
      <c r="A25" s="45" t="s">
        <v>22</v>
      </c>
      <c r="B25" s="15">
        <v>30831</v>
      </c>
      <c r="D25" s="45">
        <v>14</v>
      </c>
      <c r="E25" s="45">
        <v>8</v>
      </c>
      <c r="F25" s="45">
        <v>1272</v>
      </c>
      <c r="G25" s="2">
        <f t="shared" si="0"/>
        <v>3.0831</v>
      </c>
      <c r="H25" s="2">
        <f t="shared" si="1"/>
        <v>2.5947909571535144</v>
      </c>
      <c r="I25" s="1">
        <f t="shared" si="2"/>
        <v>6.2893081761006293E-3</v>
      </c>
      <c r="J25" s="45">
        <v>8</v>
      </c>
      <c r="K25" s="45">
        <v>5</v>
      </c>
      <c r="L25" s="45">
        <v>45.5</v>
      </c>
      <c r="M25" s="1">
        <v>0.115</v>
      </c>
    </row>
    <row r="26" spans="1:13" x14ac:dyDescent="0.3">
      <c r="A26" s="4" t="s">
        <v>32</v>
      </c>
      <c r="B26" s="15">
        <v>46480</v>
      </c>
      <c r="D26" s="45">
        <v>41</v>
      </c>
      <c r="E26" s="45">
        <v>27</v>
      </c>
      <c r="F26" s="45">
        <v>1272</v>
      </c>
      <c r="G26" s="2">
        <f t="shared" si="0"/>
        <v>4.6479999999999997</v>
      </c>
      <c r="H26" s="2">
        <f t="shared" si="1"/>
        <v>5.8089500860585206</v>
      </c>
      <c r="I26" s="1">
        <f t="shared" si="2"/>
        <v>2.1226415094339621E-2</v>
      </c>
      <c r="J26" s="45">
        <v>4</v>
      </c>
      <c r="K26" s="45">
        <v>4</v>
      </c>
      <c r="L26" s="4">
        <v>57.5</v>
      </c>
      <c r="M26" s="1">
        <v>0.10400000000000001</v>
      </c>
    </row>
    <row r="27" spans="1:13" x14ac:dyDescent="0.3">
      <c r="A27" s="45" t="s">
        <v>84</v>
      </c>
      <c r="B27" s="48">
        <v>5923</v>
      </c>
      <c r="D27">
        <v>0</v>
      </c>
      <c r="E27" s="45">
        <v>0</v>
      </c>
      <c r="F27" s="45">
        <v>1272</v>
      </c>
      <c r="G27" s="2">
        <f t="shared" si="0"/>
        <v>0.59230000000000005</v>
      </c>
      <c r="H27" s="2">
        <f t="shared" si="1"/>
        <v>0</v>
      </c>
      <c r="I27" s="1">
        <f t="shared" si="2"/>
        <v>0</v>
      </c>
      <c r="J27" s="45">
        <v>1</v>
      </c>
      <c r="K27" s="45">
        <v>1</v>
      </c>
      <c r="L27" s="45">
        <v>44.8</v>
      </c>
      <c r="M27" s="1">
        <v>9.9000000000000005E-2</v>
      </c>
    </row>
    <row r="28" spans="1:13" x14ac:dyDescent="0.3">
      <c r="A28" s="11" t="s">
        <v>18</v>
      </c>
      <c r="B28" s="15">
        <v>1210720</v>
      </c>
      <c r="D28" s="45">
        <v>809</v>
      </c>
      <c r="E28" s="45">
        <v>377</v>
      </c>
      <c r="F28" s="45">
        <v>1272</v>
      </c>
      <c r="G28" s="2">
        <f t="shared" si="0"/>
        <v>121.072</v>
      </c>
      <c r="H28" s="2">
        <f t="shared" si="1"/>
        <v>3.1138496101493325</v>
      </c>
      <c r="I28" s="1">
        <f t="shared" si="2"/>
        <v>0.29638364779874216</v>
      </c>
      <c r="J28" s="45">
        <v>143</v>
      </c>
      <c r="K28" s="45">
        <v>88</v>
      </c>
      <c r="L28" s="11">
        <v>47.8</v>
      </c>
      <c r="M28" s="1">
        <v>0.129</v>
      </c>
    </row>
    <row r="29" spans="1:13" x14ac:dyDescent="0.3">
      <c r="A29" s="45" t="s">
        <v>23</v>
      </c>
      <c r="B29" s="15">
        <v>18766</v>
      </c>
      <c r="D29" s="45">
        <v>9</v>
      </c>
      <c r="E29" s="45">
        <v>6</v>
      </c>
      <c r="F29" s="45">
        <v>1272</v>
      </c>
      <c r="G29" s="2">
        <f t="shared" si="0"/>
        <v>1.8766</v>
      </c>
      <c r="H29" s="2">
        <f t="shared" si="1"/>
        <v>3.1972716615155066</v>
      </c>
      <c r="I29" s="1">
        <f t="shared" si="2"/>
        <v>4.7169811320754715E-3</v>
      </c>
      <c r="J29" s="45">
        <v>6</v>
      </c>
      <c r="K29" s="45">
        <v>5</v>
      </c>
      <c r="L29" s="45">
        <v>26.6</v>
      </c>
      <c r="M29" s="1">
        <v>0.113</v>
      </c>
    </row>
    <row r="30" spans="1:13" x14ac:dyDescent="0.3">
      <c r="A30" s="4" t="s">
        <v>66</v>
      </c>
      <c r="B30" s="15">
        <v>20596</v>
      </c>
      <c r="D30" s="45">
        <v>3</v>
      </c>
      <c r="E30" s="45">
        <v>3</v>
      </c>
      <c r="F30" s="45">
        <v>1272</v>
      </c>
      <c r="G30" s="2">
        <f t="shared" si="0"/>
        <v>2.0596000000000001</v>
      </c>
      <c r="H30" s="2">
        <f t="shared" si="1"/>
        <v>1.4565935133035539</v>
      </c>
      <c r="I30" s="1">
        <f t="shared" si="2"/>
        <v>2.3584905660377358E-3</v>
      </c>
      <c r="J30" s="45">
        <v>2</v>
      </c>
      <c r="K30" s="45">
        <v>2</v>
      </c>
      <c r="L30" s="4">
        <v>74.2</v>
      </c>
      <c r="M30" s="1">
        <v>0.126</v>
      </c>
    </row>
    <row r="31" spans="1:13" x14ac:dyDescent="0.3">
      <c r="A31" s="45" t="s">
        <v>55</v>
      </c>
      <c r="B31" s="47">
        <v>38397</v>
      </c>
      <c r="D31" s="45">
        <v>16</v>
      </c>
      <c r="E31" s="45">
        <v>11</v>
      </c>
      <c r="F31" s="45">
        <v>1272</v>
      </c>
      <c r="G31" s="2">
        <f t="shared" si="0"/>
        <v>3.8397000000000001</v>
      </c>
      <c r="H31" s="2">
        <f t="shared" si="1"/>
        <v>2.8648071463916449</v>
      </c>
      <c r="I31" s="1">
        <f t="shared" si="2"/>
        <v>8.6477987421383646E-3</v>
      </c>
      <c r="J31" s="45">
        <v>13</v>
      </c>
      <c r="K31" s="45">
        <v>10</v>
      </c>
      <c r="L31" s="45">
        <v>58.7</v>
      </c>
      <c r="M31" s="1">
        <v>7.2000000000000008E-2</v>
      </c>
    </row>
    <row r="32" spans="1:13" x14ac:dyDescent="0.3">
      <c r="A32" s="4" t="s">
        <v>48</v>
      </c>
      <c r="B32" s="15">
        <v>45639</v>
      </c>
      <c r="D32" s="45">
        <v>23</v>
      </c>
      <c r="E32" s="45">
        <v>12</v>
      </c>
      <c r="F32" s="45">
        <v>1272</v>
      </c>
      <c r="G32" s="2">
        <f t="shared" si="0"/>
        <v>4.5639000000000003</v>
      </c>
      <c r="H32" s="2">
        <f t="shared" si="1"/>
        <v>2.6293301781371192</v>
      </c>
      <c r="I32" s="1">
        <f t="shared" si="2"/>
        <v>9.433962264150943E-3</v>
      </c>
      <c r="J32" s="45">
        <v>13</v>
      </c>
      <c r="K32" s="45">
        <v>10</v>
      </c>
      <c r="L32" s="4">
        <v>97.9</v>
      </c>
      <c r="M32" s="1">
        <v>0.13100000000000001</v>
      </c>
    </row>
    <row r="33" spans="1:13" x14ac:dyDescent="0.3">
      <c r="A33" s="45" t="s">
        <v>90</v>
      </c>
      <c r="B33" s="15">
        <v>10266</v>
      </c>
      <c r="D33">
        <v>0</v>
      </c>
      <c r="E33" s="45">
        <v>0</v>
      </c>
      <c r="F33" s="45">
        <v>1272</v>
      </c>
      <c r="G33" s="2">
        <f t="shared" si="0"/>
        <v>1.0266</v>
      </c>
      <c r="H33" s="2">
        <f t="shared" si="1"/>
        <v>0</v>
      </c>
      <c r="I33" s="1">
        <f t="shared" si="2"/>
        <v>0</v>
      </c>
      <c r="J33" s="45">
        <v>1</v>
      </c>
      <c r="K33" s="45">
        <v>1</v>
      </c>
      <c r="L33" s="45">
        <v>31.1</v>
      </c>
      <c r="M33" s="1">
        <v>0.111</v>
      </c>
    </row>
    <row r="34" spans="1:13" x14ac:dyDescent="0.3">
      <c r="A34" s="4" t="s">
        <v>56</v>
      </c>
      <c r="B34" s="47">
        <v>15966</v>
      </c>
      <c r="D34" s="45">
        <v>4</v>
      </c>
      <c r="E34" s="45">
        <v>1</v>
      </c>
      <c r="F34" s="45">
        <v>1272</v>
      </c>
      <c r="G34" s="2">
        <f t="shared" ref="G34:G65" si="3">B34/10000</f>
        <v>1.5966</v>
      </c>
      <c r="H34" s="2">
        <f t="shared" ref="H34:H65" si="4">E34/G34</f>
        <v>0.62633095327571087</v>
      </c>
      <c r="I34" s="1">
        <f t="shared" ref="I34:I65" si="5">E34/F34</f>
        <v>7.8616352201257866E-4</v>
      </c>
      <c r="J34" s="20">
        <v>0</v>
      </c>
      <c r="K34" s="45">
        <v>0</v>
      </c>
      <c r="L34" s="4">
        <v>87.4</v>
      </c>
      <c r="M34" s="1">
        <v>0.14800000000000002</v>
      </c>
    </row>
    <row r="35" spans="1:13" x14ac:dyDescent="0.3">
      <c r="A35" s="45" t="s">
        <v>91</v>
      </c>
      <c r="B35" s="47">
        <v>42258</v>
      </c>
      <c r="D35" s="45">
        <v>10</v>
      </c>
      <c r="E35" s="45">
        <v>6</v>
      </c>
      <c r="F35" s="45">
        <v>1272</v>
      </c>
      <c r="G35" s="2">
        <f t="shared" si="3"/>
        <v>4.2257999999999996</v>
      </c>
      <c r="H35" s="2">
        <f t="shared" si="4"/>
        <v>1.4198494959534291</v>
      </c>
      <c r="I35" s="1">
        <f t="shared" si="5"/>
        <v>4.7169811320754715E-3</v>
      </c>
      <c r="J35" s="45">
        <v>6</v>
      </c>
      <c r="K35" s="45">
        <v>5</v>
      </c>
      <c r="L35" s="45">
        <v>68.3</v>
      </c>
      <c r="M35" s="1">
        <v>0.13400000000000001</v>
      </c>
    </row>
    <row r="36" spans="1:13" x14ac:dyDescent="0.3">
      <c r="A36" s="4" t="s">
        <v>67</v>
      </c>
      <c r="B36" s="15">
        <v>4440</v>
      </c>
      <c r="D36" s="45">
        <v>2</v>
      </c>
      <c r="E36" s="45">
        <v>2</v>
      </c>
      <c r="F36" s="45">
        <v>1272</v>
      </c>
      <c r="G36" s="2">
        <f t="shared" si="3"/>
        <v>0.44400000000000001</v>
      </c>
      <c r="H36" s="2">
        <f t="shared" si="4"/>
        <v>4.5045045045045047</v>
      </c>
      <c r="I36" s="1">
        <f t="shared" si="5"/>
        <v>1.5723270440251573E-3</v>
      </c>
      <c r="J36" s="45">
        <v>1</v>
      </c>
      <c r="K36" s="45">
        <v>1</v>
      </c>
      <c r="L36" s="4">
        <v>41.7</v>
      </c>
      <c r="M36" s="1">
        <v>0.10300000000000001</v>
      </c>
    </row>
    <row r="37" spans="1:13" x14ac:dyDescent="0.3">
      <c r="A37" s="45" t="s">
        <v>49</v>
      </c>
      <c r="B37" s="15">
        <v>13018</v>
      </c>
      <c r="D37" s="45">
        <v>9</v>
      </c>
      <c r="E37" s="45">
        <v>4</v>
      </c>
      <c r="F37" s="45">
        <v>1272</v>
      </c>
      <c r="G37" s="2">
        <f t="shared" si="3"/>
        <v>1.3018000000000001</v>
      </c>
      <c r="H37" s="2">
        <f t="shared" si="4"/>
        <v>3.072668612690121</v>
      </c>
      <c r="I37" s="1">
        <f t="shared" si="5"/>
        <v>3.1446540880503146E-3</v>
      </c>
      <c r="J37" s="45">
        <v>10</v>
      </c>
      <c r="K37" s="45">
        <v>4</v>
      </c>
      <c r="L37" s="45">
        <v>78.8</v>
      </c>
      <c r="M37" s="1">
        <v>0.159</v>
      </c>
    </row>
    <row r="38" spans="1:13" x14ac:dyDescent="0.3">
      <c r="A38" s="4" t="s">
        <v>92</v>
      </c>
      <c r="B38" s="15">
        <v>6922</v>
      </c>
      <c r="D38" s="45">
        <v>2</v>
      </c>
      <c r="E38" s="45">
        <v>2</v>
      </c>
      <c r="F38" s="45">
        <v>1272</v>
      </c>
      <c r="G38" s="2">
        <f t="shared" si="3"/>
        <v>0.69220000000000004</v>
      </c>
      <c r="H38" s="2">
        <f t="shared" si="4"/>
        <v>2.889338341519792</v>
      </c>
      <c r="I38" s="1">
        <f t="shared" si="5"/>
        <v>1.5723270440251573E-3</v>
      </c>
      <c r="J38" s="20">
        <v>0</v>
      </c>
      <c r="K38" s="45">
        <v>0</v>
      </c>
      <c r="L38" s="4">
        <v>57</v>
      </c>
      <c r="M38" s="1">
        <v>8.3000000000000004E-2</v>
      </c>
    </row>
    <row r="39" spans="1:13" x14ac:dyDescent="0.3">
      <c r="A39" s="45" t="s">
        <v>50</v>
      </c>
      <c r="B39" s="15">
        <v>10695</v>
      </c>
      <c r="D39" s="45">
        <v>5</v>
      </c>
      <c r="E39" s="45">
        <v>3</v>
      </c>
      <c r="F39" s="45">
        <v>1272</v>
      </c>
      <c r="G39" s="2">
        <f t="shared" si="3"/>
        <v>1.0694999999999999</v>
      </c>
      <c r="H39" s="2">
        <f t="shared" si="4"/>
        <v>2.8050490883590466</v>
      </c>
      <c r="I39" s="1">
        <f t="shared" si="5"/>
        <v>2.3584905660377358E-3</v>
      </c>
      <c r="J39" s="45">
        <v>5</v>
      </c>
      <c r="K39" s="45">
        <v>3</v>
      </c>
      <c r="L39" s="45">
        <v>28.8</v>
      </c>
      <c r="M39" s="1">
        <v>0.13500000000000001</v>
      </c>
    </row>
    <row r="40" spans="1:13" x14ac:dyDescent="0.3">
      <c r="A40" s="4" t="s">
        <v>68</v>
      </c>
      <c r="B40" s="15">
        <v>3921</v>
      </c>
      <c r="D40" s="45">
        <v>2</v>
      </c>
      <c r="E40" s="45">
        <v>1</v>
      </c>
      <c r="F40" s="45">
        <v>1272</v>
      </c>
      <c r="G40" s="2">
        <f t="shared" si="3"/>
        <v>0.3921</v>
      </c>
      <c r="H40" s="2">
        <f t="shared" si="4"/>
        <v>2.5503698036215252</v>
      </c>
      <c r="I40" s="1">
        <f t="shared" si="5"/>
        <v>7.8616352201257866E-4</v>
      </c>
      <c r="J40" s="20">
        <v>0</v>
      </c>
      <c r="K40" s="45">
        <v>0</v>
      </c>
      <c r="L40" s="4">
        <v>77.2</v>
      </c>
      <c r="M40" s="1">
        <v>7.2000000000000008E-2</v>
      </c>
    </row>
    <row r="41" spans="1:13" x14ac:dyDescent="0.3">
      <c r="A41" s="45" t="s">
        <v>39</v>
      </c>
      <c r="B41" s="15">
        <v>27791</v>
      </c>
      <c r="D41" s="45">
        <v>2</v>
      </c>
      <c r="E41" s="45">
        <v>2</v>
      </c>
      <c r="F41" s="45">
        <v>1272</v>
      </c>
      <c r="G41" s="2">
        <f t="shared" si="3"/>
        <v>2.7791000000000001</v>
      </c>
      <c r="H41" s="2">
        <f t="shared" si="4"/>
        <v>0.71965744305710477</v>
      </c>
      <c r="I41" s="1">
        <f t="shared" si="5"/>
        <v>1.5723270440251573E-3</v>
      </c>
      <c r="J41" s="20">
        <v>0</v>
      </c>
      <c r="K41" s="45">
        <v>0</v>
      </c>
      <c r="L41" s="45">
        <v>29.2</v>
      </c>
      <c r="M41" s="1">
        <v>9.0999999999999998E-2</v>
      </c>
    </row>
    <row r="42" spans="1:13" x14ac:dyDescent="0.3">
      <c r="A42" s="4" t="s">
        <v>93</v>
      </c>
      <c r="B42" s="15">
        <v>5788</v>
      </c>
      <c r="D42" s="45">
        <v>6</v>
      </c>
      <c r="E42" s="45">
        <v>4</v>
      </c>
      <c r="F42" s="45">
        <v>1272</v>
      </c>
      <c r="G42" s="2">
        <f t="shared" si="3"/>
        <v>0.57879999999999998</v>
      </c>
      <c r="H42" s="2">
        <f t="shared" si="4"/>
        <v>6.9108500345542501</v>
      </c>
      <c r="I42" s="1">
        <f t="shared" si="5"/>
        <v>3.1446540880503146E-3</v>
      </c>
      <c r="J42" s="20">
        <v>0</v>
      </c>
      <c r="K42" s="45">
        <v>0</v>
      </c>
      <c r="L42" s="4">
        <v>63.8</v>
      </c>
      <c r="M42" s="1">
        <v>9.6999999999999989E-2</v>
      </c>
    </row>
    <row r="43" spans="1:13" x14ac:dyDescent="0.3">
      <c r="A43" s="45" t="s">
        <v>94</v>
      </c>
      <c r="B43" s="15">
        <v>25746</v>
      </c>
      <c r="D43" s="45">
        <v>14</v>
      </c>
      <c r="E43" s="45">
        <v>11</v>
      </c>
      <c r="F43" s="45">
        <v>1272</v>
      </c>
      <c r="G43" s="2">
        <f t="shared" si="3"/>
        <v>2.5746000000000002</v>
      </c>
      <c r="H43" s="2">
        <f t="shared" si="4"/>
        <v>4.2725083508117763</v>
      </c>
      <c r="I43" s="1">
        <f t="shared" si="5"/>
        <v>8.6477987421383646E-3</v>
      </c>
      <c r="J43" s="45">
        <v>13</v>
      </c>
      <c r="K43" s="45">
        <v>11</v>
      </c>
      <c r="L43" s="45">
        <v>54.8</v>
      </c>
      <c r="M43" s="1">
        <v>0.14000000000000001</v>
      </c>
    </row>
    <row r="44" spans="1:13" x14ac:dyDescent="0.3">
      <c r="A44" s="4" t="s">
        <v>69</v>
      </c>
      <c r="B44" s="15">
        <v>35942</v>
      </c>
      <c r="D44" s="45">
        <v>12</v>
      </c>
      <c r="E44" s="45">
        <v>6</v>
      </c>
      <c r="F44" s="45">
        <v>1272</v>
      </c>
      <c r="G44" s="2">
        <f t="shared" si="3"/>
        <v>3.5941999999999998</v>
      </c>
      <c r="H44" s="2">
        <f t="shared" si="4"/>
        <v>1.6693561849646654</v>
      </c>
      <c r="I44" s="1">
        <f t="shared" si="5"/>
        <v>4.7169811320754715E-3</v>
      </c>
      <c r="J44" s="45">
        <v>1</v>
      </c>
      <c r="K44" s="45">
        <v>1</v>
      </c>
      <c r="L44" s="4">
        <v>77</v>
      </c>
      <c r="M44" s="1">
        <v>7.8E-2</v>
      </c>
    </row>
    <row r="45" spans="1:13" x14ac:dyDescent="0.3">
      <c r="A45" s="50" t="s">
        <v>70</v>
      </c>
      <c r="B45" s="15">
        <v>5503</v>
      </c>
      <c r="D45" s="45">
        <v>1</v>
      </c>
      <c r="E45" s="45">
        <v>1</v>
      </c>
      <c r="F45" s="45">
        <v>1272</v>
      </c>
      <c r="G45" s="2">
        <f t="shared" si="3"/>
        <v>0.55030000000000001</v>
      </c>
      <c r="H45" s="2">
        <f t="shared" si="4"/>
        <v>1.8171906232963837</v>
      </c>
      <c r="I45" s="1">
        <f t="shared" si="5"/>
        <v>7.8616352201257866E-4</v>
      </c>
      <c r="J45" s="45">
        <v>1</v>
      </c>
      <c r="K45" s="45">
        <v>1</v>
      </c>
      <c r="L45" s="50">
        <v>57.3</v>
      </c>
      <c r="M45" s="1">
        <v>0.26700000000000002</v>
      </c>
    </row>
    <row r="46" spans="1:13" x14ac:dyDescent="0.3">
      <c r="A46" s="4" t="s">
        <v>38</v>
      </c>
      <c r="B46" s="15">
        <v>9420</v>
      </c>
      <c r="D46" s="45">
        <v>6</v>
      </c>
      <c r="E46" s="45">
        <v>6</v>
      </c>
      <c r="F46" s="45">
        <v>1272</v>
      </c>
      <c r="G46" s="2">
        <f t="shared" si="3"/>
        <v>0.94199999999999995</v>
      </c>
      <c r="H46" s="2">
        <f t="shared" si="4"/>
        <v>6.369426751592357</v>
      </c>
      <c r="I46" s="1">
        <f t="shared" si="5"/>
        <v>4.7169811320754715E-3</v>
      </c>
      <c r="J46" s="45">
        <v>2</v>
      </c>
      <c r="K46" s="45">
        <v>2</v>
      </c>
      <c r="L46" s="4">
        <v>27</v>
      </c>
      <c r="M46" s="1">
        <v>7.6999999999999999E-2</v>
      </c>
    </row>
    <row r="47" spans="1:13" x14ac:dyDescent="0.3">
      <c r="A47" s="45" t="s">
        <v>95</v>
      </c>
      <c r="B47" s="15">
        <v>20295</v>
      </c>
      <c r="D47" s="45">
        <v>6</v>
      </c>
      <c r="E47" s="45">
        <v>3</v>
      </c>
      <c r="F47" s="45">
        <v>1272</v>
      </c>
      <c r="G47" s="2">
        <f t="shared" si="3"/>
        <v>2.0295000000000001</v>
      </c>
      <c r="H47" s="2">
        <f t="shared" si="4"/>
        <v>1.4781966001478195</v>
      </c>
      <c r="I47" s="1">
        <f t="shared" si="5"/>
        <v>2.3584905660377358E-3</v>
      </c>
      <c r="J47" s="45">
        <v>3</v>
      </c>
      <c r="K47" s="45">
        <v>1</v>
      </c>
      <c r="L47" s="45">
        <v>91.5</v>
      </c>
      <c r="M47" s="1">
        <v>0.106</v>
      </c>
    </row>
    <row r="48" spans="1:13" x14ac:dyDescent="0.3">
      <c r="A48" s="4" t="s">
        <v>96</v>
      </c>
      <c r="B48" s="15">
        <v>23122</v>
      </c>
      <c r="D48" s="45">
        <v>4</v>
      </c>
      <c r="E48" s="45">
        <v>1</v>
      </c>
      <c r="F48" s="45">
        <v>1272</v>
      </c>
      <c r="G48" s="2">
        <f t="shared" si="3"/>
        <v>2.3121999999999998</v>
      </c>
      <c r="H48" s="2">
        <f t="shared" si="4"/>
        <v>0.43248853905371509</v>
      </c>
      <c r="I48" s="1">
        <f t="shared" si="5"/>
        <v>7.8616352201257866E-4</v>
      </c>
      <c r="J48" s="45">
        <v>3</v>
      </c>
      <c r="K48" s="45">
        <v>2</v>
      </c>
      <c r="L48" s="4">
        <v>39.5</v>
      </c>
      <c r="M48" s="1">
        <v>0.10300000000000001</v>
      </c>
    </row>
    <row r="49" spans="1:13" x14ac:dyDescent="0.3">
      <c r="A49" s="45" t="s">
        <v>58</v>
      </c>
      <c r="B49" s="15">
        <v>25862</v>
      </c>
      <c r="D49" s="45">
        <v>21</v>
      </c>
      <c r="E49" s="45">
        <v>9</v>
      </c>
      <c r="F49" s="45">
        <v>1272</v>
      </c>
      <c r="G49" s="2">
        <f t="shared" si="3"/>
        <v>2.5861999999999998</v>
      </c>
      <c r="H49" s="2">
        <f t="shared" si="4"/>
        <v>3.4800092800247469</v>
      </c>
      <c r="I49" s="1">
        <f t="shared" si="5"/>
        <v>7.0754716981132077E-3</v>
      </c>
      <c r="J49" s="45">
        <v>11</v>
      </c>
      <c r="K49" s="45">
        <v>4</v>
      </c>
      <c r="L49" s="45">
        <v>89.5</v>
      </c>
      <c r="M49" s="1">
        <v>0.128</v>
      </c>
    </row>
    <row r="50" spans="1:13" x14ac:dyDescent="0.3">
      <c r="A50" s="4" t="s">
        <v>57</v>
      </c>
      <c r="B50" s="15">
        <v>32859</v>
      </c>
      <c r="D50" s="45">
        <v>6</v>
      </c>
      <c r="E50" s="45">
        <v>5</v>
      </c>
      <c r="F50" s="45">
        <v>1272</v>
      </c>
      <c r="G50" s="2">
        <f t="shared" si="3"/>
        <v>3.2858999999999998</v>
      </c>
      <c r="H50" s="2">
        <f t="shared" si="4"/>
        <v>1.5216531239538635</v>
      </c>
      <c r="I50" s="1">
        <f t="shared" si="5"/>
        <v>3.9308176100628931E-3</v>
      </c>
      <c r="J50" s="45">
        <v>4</v>
      </c>
      <c r="K50" s="45">
        <v>4</v>
      </c>
      <c r="L50" s="4">
        <v>77.8</v>
      </c>
      <c r="M50" s="1">
        <v>0.121</v>
      </c>
    </row>
    <row r="51" spans="1:13" x14ac:dyDescent="0.3">
      <c r="A51" s="45" t="s">
        <v>24</v>
      </c>
      <c r="B51" s="15">
        <v>39356</v>
      </c>
      <c r="D51" s="45">
        <v>5</v>
      </c>
      <c r="E51" s="45">
        <v>4</v>
      </c>
      <c r="F51" s="45">
        <v>1272</v>
      </c>
      <c r="G51" s="2">
        <f t="shared" si="3"/>
        <v>3.9356</v>
      </c>
      <c r="H51" s="2">
        <f t="shared" si="4"/>
        <v>1.0163634515702815</v>
      </c>
      <c r="I51" s="1">
        <f t="shared" si="5"/>
        <v>3.1446540880503146E-3</v>
      </c>
      <c r="J51" s="45">
        <v>1</v>
      </c>
      <c r="K51" s="45">
        <v>1</v>
      </c>
      <c r="L51" s="45">
        <v>49.2</v>
      </c>
      <c r="M51" s="1">
        <v>0.14899999999999999</v>
      </c>
    </row>
    <row r="52" spans="1:13" x14ac:dyDescent="0.3">
      <c r="A52" s="4" t="s">
        <v>97</v>
      </c>
      <c r="B52" s="15">
        <v>8475</v>
      </c>
      <c r="D52" s="45">
        <v>1</v>
      </c>
      <c r="E52" s="45">
        <v>1</v>
      </c>
      <c r="F52" s="45">
        <v>1272</v>
      </c>
      <c r="G52" s="2">
        <f t="shared" si="3"/>
        <v>0.84750000000000003</v>
      </c>
      <c r="H52" s="2">
        <f t="shared" si="4"/>
        <v>1.1799410029498525</v>
      </c>
      <c r="I52" s="1">
        <f t="shared" si="5"/>
        <v>7.8616352201257866E-4</v>
      </c>
      <c r="J52" s="20">
        <v>0</v>
      </c>
      <c r="K52" s="45">
        <v>0</v>
      </c>
      <c r="L52" s="4">
        <v>36.799999999999997</v>
      </c>
      <c r="M52" s="1">
        <v>0.1</v>
      </c>
    </row>
    <row r="53" spans="1:13" x14ac:dyDescent="0.3">
      <c r="A53" s="45" t="s">
        <v>36</v>
      </c>
      <c r="B53" s="15">
        <v>33350</v>
      </c>
      <c r="D53" s="45">
        <v>9</v>
      </c>
      <c r="E53" s="45">
        <v>7</v>
      </c>
      <c r="F53" s="45">
        <v>1272</v>
      </c>
      <c r="G53" s="2">
        <f t="shared" si="3"/>
        <v>3.335</v>
      </c>
      <c r="H53" s="2">
        <f t="shared" si="4"/>
        <v>2.098950524737631</v>
      </c>
      <c r="I53" s="1">
        <f t="shared" si="5"/>
        <v>5.50314465408805E-3</v>
      </c>
      <c r="J53" s="45">
        <v>2</v>
      </c>
      <c r="K53" s="45">
        <v>2</v>
      </c>
      <c r="L53" s="45">
        <v>28.3</v>
      </c>
      <c r="M53" s="1">
        <v>0.107</v>
      </c>
    </row>
    <row r="54" spans="1:13" x14ac:dyDescent="0.3">
      <c r="A54" s="4" t="s">
        <v>98</v>
      </c>
      <c r="B54" s="15">
        <v>21574</v>
      </c>
      <c r="D54" s="45">
        <v>1</v>
      </c>
      <c r="E54" s="45">
        <v>1</v>
      </c>
      <c r="F54" s="45">
        <v>1272</v>
      </c>
      <c r="G54" s="2">
        <f t="shared" si="3"/>
        <v>2.1574</v>
      </c>
      <c r="H54" s="2">
        <f t="shared" si="4"/>
        <v>0.46352090479280617</v>
      </c>
      <c r="I54" s="1">
        <f t="shared" si="5"/>
        <v>7.8616352201257866E-4</v>
      </c>
      <c r="J54" s="45">
        <v>2</v>
      </c>
      <c r="K54" s="45">
        <v>2</v>
      </c>
      <c r="L54" s="4">
        <v>58.4</v>
      </c>
      <c r="M54" s="1">
        <v>0.16200000000000001</v>
      </c>
    </row>
    <row r="55" spans="1:13" x14ac:dyDescent="0.3">
      <c r="A55" s="45" t="s">
        <v>71</v>
      </c>
      <c r="B55" s="15">
        <v>6643</v>
      </c>
      <c r="D55">
        <v>0</v>
      </c>
      <c r="E55" s="45">
        <v>0</v>
      </c>
      <c r="F55" s="45">
        <v>1272</v>
      </c>
      <c r="G55" s="2">
        <f t="shared" si="3"/>
        <v>0.6643</v>
      </c>
      <c r="H55" s="2">
        <f t="shared" si="4"/>
        <v>0</v>
      </c>
      <c r="I55" s="1">
        <f t="shared" si="5"/>
        <v>0</v>
      </c>
      <c r="J55" s="20">
        <v>0</v>
      </c>
      <c r="K55" s="45">
        <v>0</v>
      </c>
      <c r="L55" s="45">
        <v>41.9</v>
      </c>
      <c r="M55" s="1">
        <v>0.13</v>
      </c>
    </row>
    <row r="56" spans="1:13" x14ac:dyDescent="0.3">
      <c r="A56" s="4" t="s">
        <v>25</v>
      </c>
      <c r="B56" s="15">
        <v>150201</v>
      </c>
      <c r="D56" s="45">
        <v>71</v>
      </c>
      <c r="E56" s="45">
        <v>44</v>
      </c>
      <c r="F56" s="45">
        <v>1272</v>
      </c>
      <c r="G56" s="2">
        <f t="shared" si="3"/>
        <v>15.020099999999999</v>
      </c>
      <c r="H56" s="2">
        <f t="shared" si="4"/>
        <v>2.9294079267115398</v>
      </c>
      <c r="I56" s="1">
        <f t="shared" si="5"/>
        <v>3.4591194968553458E-2</v>
      </c>
      <c r="J56" s="45">
        <v>58</v>
      </c>
      <c r="K56" s="45">
        <v>40</v>
      </c>
      <c r="L56" s="4">
        <v>36.5</v>
      </c>
      <c r="M56" s="1">
        <v>8.6999999999999994E-2</v>
      </c>
    </row>
    <row r="57" spans="1:13" x14ac:dyDescent="0.3">
      <c r="A57" s="45" t="s">
        <v>79</v>
      </c>
      <c r="B57" s="47">
        <v>57612</v>
      </c>
      <c r="D57" s="45">
        <v>6</v>
      </c>
      <c r="E57" s="45">
        <v>4</v>
      </c>
      <c r="F57" s="45">
        <v>1272</v>
      </c>
      <c r="G57" s="2">
        <f t="shared" si="3"/>
        <v>5.7611999999999997</v>
      </c>
      <c r="H57" s="2">
        <f t="shared" si="4"/>
        <v>0.69429979865305846</v>
      </c>
      <c r="I57" s="1">
        <f t="shared" si="5"/>
        <v>3.1446540880503146E-3</v>
      </c>
      <c r="J57" s="45">
        <v>12</v>
      </c>
      <c r="K57" s="45">
        <v>8</v>
      </c>
      <c r="L57" s="45">
        <v>66.599999999999994</v>
      </c>
      <c r="M57" s="1">
        <v>0.11</v>
      </c>
    </row>
    <row r="58" spans="1:13" x14ac:dyDescent="0.3">
      <c r="A58" s="11" t="s">
        <v>72</v>
      </c>
      <c r="B58" s="15">
        <v>14119</v>
      </c>
      <c r="D58">
        <v>0</v>
      </c>
      <c r="E58" s="45">
        <v>0</v>
      </c>
      <c r="F58" s="45">
        <v>1272</v>
      </c>
      <c r="G58" s="2">
        <f t="shared" si="3"/>
        <v>1.4118999999999999</v>
      </c>
      <c r="H58" s="2">
        <f t="shared" si="4"/>
        <v>0</v>
      </c>
      <c r="I58" s="1">
        <f t="shared" si="5"/>
        <v>0</v>
      </c>
      <c r="J58" s="45">
        <v>3</v>
      </c>
      <c r="K58" s="45">
        <v>1</v>
      </c>
      <c r="L58" s="11">
        <v>95.6</v>
      </c>
      <c r="M58" s="1">
        <v>0.09</v>
      </c>
    </row>
    <row r="59" spans="1:13" x14ac:dyDescent="0.3">
      <c r="A59" s="45" t="s">
        <v>63</v>
      </c>
      <c r="B59" s="15">
        <v>29196</v>
      </c>
      <c r="D59" s="45">
        <v>8</v>
      </c>
      <c r="E59" s="45">
        <v>5</v>
      </c>
      <c r="F59" s="45">
        <v>1272</v>
      </c>
      <c r="G59" s="2">
        <f t="shared" si="3"/>
        <v>2.9196</v>
      </c>
      <c r="H59" s="2">
        <f t="shared" si="4"/>
        <v>1.7125633648444993</v>
      </c>
      <c r="I59" s="1">
        <f t="shared" si="5"/>
        <v>3.9308176100628931E-3</v>
      </c>
      <c r="J59" s="45">
        <v>2</v>
      </c>
      <c r="K59" s="45">
        <v>1</v>
      </c>
      <c r="L59" s="45">
        <v>61.9</v>
      </c>
      <c r="M59" s="1">
        <v>0.152</v>
      </c>
    </row>
    <row r="60" spans="1:13" x14ac:dyDescent="0.3">
      <c r="A60" s="4" t="s">
        <v>99</v>
      </c>
      <c r="B60" s="15">
        <v>9336</v>
      </c>
      <c r="D60" s="45">
        <v>1</v>
      </c>
      <c r="E60" s="45">
        <v>1</v>
      </c>
      <c r="F60" s="45">
        <v>1272</v>
      </c>
      <c r="G60" s="2">
        <f t="shared" si="3"/>
        <v>0.93359999999999999</v>
      </c>
      <c r="H60" s="2">
        <f t="shared" si="4"/>
        <v>1.0711225364181662</v>
      </c>
      <c r="I60" s="1">
        <f t="shared" si="5"/>
        <v>7.8616352201257866E-4</v>
      </c>
      <c r="J60" s="45">
        <v>0</v>
      </c>
      <c r="K60" s="45">
        <v>0</v>
      </c>
      <c r="L60" s="4">
        <v>80.2</v>
      </c>
      <c r="M60" s="1">
        <v>0.11699999999999999</v>
      </c>
    </row>
    <row r="61" spans="1:13" x14ac:dyDescent="0.3">
      <c r="A61" s="45" t="s">
        <v>73</v>
      </c>
      <c r="B61" s="15">
        <v>31545</v>
      </c>
      <c r="D61" s="45">
        <v>19</v>
      </c>
      <c r="E61" s="45">
        <v>12</v>
      </c>
      <c r="F61" s="45">
        <v>1272</v>
      </c>
      <c r="G61" s="2">
        <f t="shared" si="3"/>
        <v>3.1545000000000001</v>
      </c>
      <c r="H61" s="2">
        <f t="shared" si="4"/>
        <v>3.8040893961008084</v>
      </c>
      <c r="I61" s="1">
        <f t="shared" si="5"/>
        <v>9.433962264150943E-3</v>
      </c>
      <c r="J61" s="20">
        <v>12</v>
      </c>
      <c r="K61" s="45">
        <v>8</v>
      </c>
      <c r="L61" s="45">
        <v>78.8</v>
      </c>
      <c r="M61" s="1">
        <v>0.13</v>
      </c>
    </row>
    <row r="62" spans="1:13" x14ac:dyDescent="0.3">
      <c r="A62" s="4" t="s">
        <v>83</v>
      </c>
      <c r="B62" s="15">
        <v>10982</v>
      </c>
      <c r="D62">
        <v>0</v>
      </c>
      <c r="E62" s="45">
        <v>0</v>
      </c>
      <c r="F62" s="45">
        <v>1272</v>
      </c>
      <c r="G62" s="2">
        <f t="shared" si="3"/>
        <v>1.0982000000000001</v>
      </c>
      <c r="H62" s="2">
        <f t="shared" si="4"/>
        <v>0</v>
      </c>
      <c r="I62" s="1">
        <f t="shared" si="5"/>
        <v>0</v>
      </c>
      <c r="J62" s="20">
        <v>0</v>
      </c>
      <c r="K62" s="45">
        <v>0</v>
      </c>
      <c r="L62" s="4">
        <v>68.7</v>
      </c>
      <c r="M62" s="1">
        <v>9.6000000000000002E-2</v>
      </c>
    </row>
    <row r="63" spans="1:13" x14ac:dyDescent="0.3">
      <c r="A63" s="45" t="s">
        <v>19</v>
      </c>
      <c r="B63" s="47">
        <v>529506</v>
      </c>
      <c r="D63" s="45">
        <v>199</v>
      </c>
      <c r="E63" s="45">
        <v>154</v>
      </c>
      <c r="F63" s="45">
        <v>1272</v>
      </c>
      <c r="G63" s="2">
        <f t="shared" si="3"/>
        <v>52.950600000000001</v>
      </c>
      <c r="H63" s="2">
        <f t="shared" si="4"/>
        <v>2.9083711988154994</v>
      </c>
      <c r="I63" s="1">
        <f t="shared" si="5"/>
        <v>0.12106918238993711</v>
      </c>
      <c r="J63" s="45">
        <v>139</v>
      </c>
      <c r="K63" s="45">
        <v>108</v>
      </c>
      <c r="L63" s="45">
        <v>48.9</v>
      </c>
      <c r="M63" s="1">
        <v>0.16800000000000001</v>
      </c>
    </row>
    <row r="64" spans="1:13" x14ac:dyDescent="0.3">
      <c r="A64" s="4" t="s">
        <v>74</v>
      </c>
      <c r="B64" s="15">
        <v>4048</v>
      </c>
      <c r="D64">
        <v>0</v>
      </c>
      <c r="E64" s="45">
        <v>0</v>
      </c>
      <c r="F64" s="45">
        <v>1272</v>
      </c>
      <c r="G64" s="2">
        <f t="shared" si="3"/>
        <v>0.40479999999999999</v>
      </c>
      <c r="H64" s="2">
        <f t="shared" si="4"/>
        <v>0</v>
      </c>
      <c r="I64" s="1">
        <f t="shared" si="5"/>
        <v>0</v>
      </c>
      <c r="J64" s="20">
        <v>0</v>
      </c>
      <c r="K64" s="45">
        <v>0</v>
      </c>
      <c r="L64" s="4">
        <v>36.799999999999997</v>
      </c>
      <c r="M64" s="1">
        <v>0.11800000000000001</v>
      </c>
    </row>
    <row r="65" spans="1:13" x14ac:dyDescent="0.3">
      <c r="A65" s="45" t="s">
        <v>100</v>
      </c>
      <c r="B65" s="47">
        <v>15573</v>
      </c>
      <c r="D65" s="45">
        <v>3</v>
      </c>
      <c r="E65" s="45">
        <v>3</v>
      </c>
      <c r="F65" s="45">
        <v>1272</v>
      </c>
      <c r="G65" s="2">
        <f t="shared" si="3"/>
        <v>1.5572999999999999</v>
      </c>
      <c r="H65" s="2">
        <f t="shared" si="4"/>
        <v>1.9264110961279137</v>
      </c>
      <c r="I65" s="1">
        <f t="shared" si="5"/>
        <v>2.3584905660377358E-3</v>
      </c>
      <c r="J65" s="20">
        <v>1</v>
      </c>
      <c r="K65" s="45">
        <v>1</v>
      </c>
      <c r="L65" s="45">
        <v>60.5</v>
      </c>
      <c r="M65" s="1">
        <v>0.106</v>
      </c>
    </row>
    <row r="66" spans="1:13" x14ac:dyDescent="0.3">
      <c r="A66" s="4" t="s">
        <v>101</v>
      </c>
      <c r="B66" s="15">
        <v>15067</v>
      </c>
      <c r="D66" s="45">
        <v>3</v>
      </c>
      <c r="E66" s="45">
        <v>2</v>
      </c>
      <c r="F66" s="45">
        <v>1272</v>
      </c>
      <c r="G66" s="2">
        <f t="shared" ref="G66:G88" si="6">B66/10000</f>
        <v>1.5066999999999999</v>
      </c>
      <c r="H66" s="2">
        <f t="shared" ref="H66:H88" si="7">E66/G66</f>
        <v>1.3274042609676777</v>
      </c>
      <c r="I66" s="1">
        <f t="shared" ref="I66:I88" si="8">E66/F66</f>
        <v>1.5723270440251573E-3</v>
      </c>
      <c r="J66" s="20">
        <v>0</v>
      </c>
      <c r="K66" s="45">
        <v>0</v>
      </c>
      <c r="L66" s="4">
        <v>33</v>
      </c>
      <c r="M66" s="1">
        <v>0.11900000000000001</v>
      </c>
    </row>
    <row r="67" spans="1:13" x14ac:dyDescent="0.3">
      <c r="A67" s="45" t="s">
        <v>26</v>
      </c>
      <c r="B67" s="15">
        <v>65180</v>
      </c>
      <c r="D67" s="45">
        <v>16</v>
      </c>
      <c r="E67" s="45">
        <v>11</v>
      </c>
      <c r="F67" s="45">
        <v>1272</v>
      </c>
      <c r="G67" s="2">
        <f t="shared" si="6"/>
        <v>6.5179999999999998</v>
      </c>
      <c r="H67" s="2">
        <f t="shared" si="7"/>
        <v>1.6876342436330163</v>
      </c>
      <c r="I67" s="1">
        <f t="shared" si="8"/>
        <v>8.6477987421383646E-3</v>
      </c>
      <c r="J67" s="45">
        <v>12</v>
      </c>
      <c r="K67" s="45">
        <v>9</v>
      </c>
      <c r="L67" s="45">
        <v>62</v>
      </c>
      <c r="M67" s="1">
        <v>0.11800000000000001</v>
      </c>
    </row>
    <row r="68" spans="1:13" x14ac:dyDescent="0.3">
      <c r="A68" s="4" t="s">
        <v>102</v>
      </c>
      <c r="B68" s="15">
        <v>9555</v>
      </c>
      <c r="D68" s="45">
        <v>1</v>
      </c>
      <c r="E68" s="45">
        <v>1</v>
      </c>
      <c r="F68" s="45">
        <v>1272</v>
      </c>
      <c r="G68" s="2">
        <f t="shared" si="6"/>
        <v>0.95550000000000002</v>
      </c>
      <c r="H68" s="2">
        <f t="shared" si="7"/>
        <v>1.0465724751439036</v>
      </c>
      <c r="I68" s="1">
        <f t="shared" si="8"/>
        <v>7.8616352201257866E-4</v>
      </c>
      <c r="J68" s="20">
        <v>0</v>
      </c>
      <c r="K68" s="45">
        <v>0</v>
      </c>
      <c r="L68" s="4">
        <v>55.7</v>
      </c>
      <c r="M68" s="1">
        <v>0.13600000000000001</v>
      </c>
    </row>
    <row r="69" spans="1:13" x14ac:dyDescent="0.3">
      <c r="A69" s="45" t="s">
        <v>75</v>
      </c>
      <c r="B69" s="15">
        <v>15663</v>
      </c>
      <c r="D69" s="45">
        <v>1</v>
      </c>
      <c r="E69" s="45">
        <v>1</v>
      </c>
      <c r="F69" s="45">
        <v>1272</v>
      </c>
      <c r="G69" s="2">
        <f t="shared" si="6"/>
        <v>1.5663</v>
      </c>
      <c r="H69" s="2">
        <f t="shared" si="7"/>
        <v>0.63844729617570073</v>
      </c>
      <c r="I69" s="1">
        <f t="shared" si="8"/>
        <v>7.8616352201257866E-4</v>
      </c>
      <c r="J69" s="45">
        <v>2</v>
      </c>
      <c r="K69" s="45">
        <v>1</v>
      </c>
      <c r="L69" s="45">
        <v>66.8</v>
      </c>
      <c r="M69" s="1">
        <v>0.10300000000000001</v>
      </c>
    </row>
    <row r="70" spans="1:13" x14ac:dyDescent="0.3">
      <c r="A70" s="4" t="s">
        <v>43</v>
      </c>
      <c r="B70" s="16">
        <v>138727</v>
      </c>
      <c r="D70" s="45">
        <v>26</v>
      </c>
      <c r="E70" s="45">
        <v>18</v>
      </c>
      <c r="F70" s="45">
        <v>1272</v>
      </c>
      <c r="G70" s="2">
        <f t="shared" si="6"/>
        <v>13.8727</v>
      </c>
      <c r="H70" s="2">
        <f t="shared" si="7"/>
        <v>1.2975123804306299</v>
      </c>
      <c r="I70" s="1">
        <f t="shared" si="8"/>
        <v>1.4150943396226415E-2</v>
      </c>
      <c r="J70" s="45">
        <v>21</v>
      </c>
      <c r="K70" s="45">
        <v>11</v>
      </c>
      <c r="L70" s="45">
        <v>42.7</v>
      </c>
      <c r="M70" s="1">
        <v>0.17</v>
      </c>
    </row>
    <row r="71" spans="1:13" x14ac:dyDescent="0.3">
      <c r="A71" s="45" t="s">
        <v>62</v>
      </c>
      <c r="B71" s="17">
        <v>91223</v>
      </c>
      <c r="D71" s="45">
        <v>9</v>
      </c>
      <c r="E71" s="45">
        <v>8</v>
      </c>
      <c r="F71" s="45">
        <v>1272</v>
      </c>
      <c r="G71" s="2">
        <f t="shared" si="6"/>
        <v>9.1222999999999992</v>
      </c>
      <c r="H71" s="2">
        <f t="shared" si="7"/>
        <v>0.87697181631825316</v>
      </c>
      <c r="I71" s="1">
        <f t="shared" si="8"/>
        <v>6.2893081761006293E-3</v>
      </c>
      <c r="J71" s="45">
        <v>3</v>
      </c>
      <c r="K71" s="45">
        <v>2</v>
      </c>
      <c r="L71" s="4">
        <v>52.8</v>
      </c>
      <c r="M71" s="1">
        <v>5.7000000000000002E-2</v>
      </c>
    </row>
    <row r="72" spans="1:13" x14ac:dyDescent="0.3">
      <c r="A72" s="4" t="s">
        <v>31</v>
      </c>
      <c r="B72" s="18">
        <v>14919</v>
      </c>
      <c r="D72" s="45">
        <v>6</v>
      </c>
      <c r="E72" s="45">
        <v>4</v>
      </c>
      <c r="F72" s="45">
        <v>1272</v>
      </c>
      <c r="G72" s="2">
        <f t="shared" si="6"/>
        <v>1.4919</v>
      </c>
      <c r="H72" s="2">
        <f t="shared" si="7"/>
        <v>2.681144848850459</v>
      </c>
      <c r="I72" s="1">
        <f t="shared" si="8"/>
        <v>3.1446540880503146E-3</v>
      </c>
      <c r="J72" s="45">
        <v>1</v>
      </c>
      <c r="K72" s="45">
        <v>1</v>
      </c>
      <c r="L72" s="4">
        <v>29.6</v>
      </c>
      <c r="M72" s="1">
        <v>7.8E-2</v>
      </c>
    </row>
    <row r="73" spans="1:13" x14ac:dyDescent="0.3">
      <c r="A73" s="45" t="s">
        <v>86</v>
      </c>
      <c r="B73" s="47">
        <v>200840</v>
      </c>
      <c r="D73" s="45">
        <v>109</v>
      </c>
      <c r="E73" s="45">
        <v>58</v>
      </c>
      <c r="F73" s="45">
        <v>1272</v>
      </c>
      <c r="G73" s="2">
        <f t="shared" si="6"/>
        <v>20.084</v>
      </c>
      <c r="H73" s="2">
        <f t="shared" si="7"/>
        <v>2.8878709420434179</v>
      </c>
      <c r="I73" s="1">
        <f t="shared" si="8"/>
        <v>4.5597484276729557E-2</v>
      </c>
      <c r="J73" s="45">
        <v>108</v>
      </c>
      <c r="K73" s="45">
        <v>58</v>
      </c>
      <c r="L73" s="4">
        <v>80.599999999999994</v>
      </c>
      <c r="M73" s="1">
        <v>0.10800000000000001</v>
      </c>
    </row>
    <row r="74" spans="1:13" x14ac:dyDescent="0.3">
      <c r="A74" s="4" t="s">
        <v>59</v>
      </c>
      <c r="B74" s="15">
        <v>153326</v>
      </c>
      <c r="D74" s="45">
        <v>65</v>
      </c>
      <c r="E74" s="45">
        <v>48</v>
      </c>
      <c r="F74" s="45">
        <v>1272</v>
      </c>
      <c r="G74" s="2">
        <f t="shared" si="6"/>
        <v>15.332599999999999</v>
      </c>
      <c r="H74" s="2">
        <f t="shared" si="7"/>
        <v>3.1305845062155147</v>
      </c>
      <c r="I74" s="1">
        <f t="shared" si="8"/>
        <v>3.7735849056603772E-2</v>
      </c>
      <c r="J74" s="45">
        <v>61</v>
      </c>
      <c r="K74" s="45">
        <v>47</v>
      </c>
      <c r="L74" s="4">
        <v>67.400000000000006</v>
      </c>
      <c r="M74" s="1">
        <v>0.13400000000000001</v>
      </c>
    </row>
    <row r="75" spans="1:13" x14ac:dyDescent="0.3">
      <c r="A75" s="45" t="s">
        <v>27</v>
      </c>
      <c r="B75" s="15">
        <v>36532</v>
      </c>
      <c r="D75" s="45">
        <v>16</v>
      </c>
      <c r="E75" s="45">
        <v>9</v>
      </c>
      <c r="F75" s="45">
        <v>1272</v>
      </c>
      <c r="G75" s="2">
        <f t="shared" si="6"/>
        <v>3.6532</v>
      </c>
      <c r="H75" s="2">
        <f t="shared" si="7"/>
        <v>2.4635935618088252</v>
      </c>
      <c r="I75" s="1">
        <f t="shared" si="8"/>
        <v>7.0754716981132077E-3</v>
      </c>
      <c r="J75" s="45">
        <v>2</v>
      </c>
      <c r="K75" s="45">
        <v>2</v>
      </c>
      <c r="L75" s="45">
        <v>59.1</v>
      </c>
      <c r="M75" s="1">
        <v>0.11</v>
      </c>
    </row>
    <row r="76" spans="1:13" x14ac:dyDescent="0.3">
      <c r="A76" s="4" t="s">
        <v>82</v>
      </c>
      <c r="B76" s="15">
        <v>9836</v>
      </c>
      <c r="D76" s="45">
        <v>2</v>
      </c>
      <c r="E76" s="45">
        <v>2</v>
      </c>
      <c r="F76" s="45">
        <v>1272</v>
      </c>
      <c r="G76" s="2">
        <f t="shared" si="6"/>
        <v>0.98360000000000003</v>
      </c>
      <c r="H76" s="2">
        <f t="shared" si="7"/>
        <v>2.0333468889792599</v>
      </c>
      <c r="I76" s="1">
        <f t="shared" si="8"/>
        <v>1.5723270440251573E-3</v>
      </c>
      <c r="J76" s="20">
        <v>0</v>
      </c>
      <c r="K76" s="45">
        <v>0</v>
      </c>
      <c r="L76" s="4">
        <v>55.8</v>
      </c>
      <c r="M76" s="1">
        <v>0.17199999999999999</v>
      </c>
    </row>
    <row r="77" spans="1:13" x14ac:dyDescent="0.3">
      <c r="A77" s="45" t="s">
        <v>103</v>
      </c>
      <c r="B77" s="15">
        <v>9453</v>
      </c>
      <c r="D77">
        <v>0</v>
      </c>
      <c r="E77" s="45">
        <v>0</v>
      </c>
      <c r="F77" s="45">
        <v>1272</v>
      </c>
      <c r="G77" s="2">
        <f t="shared" si="6"/>
        <v>0.94530000000000003</v>
      </c>
      <c r="H77" s="2">
        <f t="shared" si="7"/>
        <v>0</v>
      </c>
      <c r="I77" s="1">
        <f t="shared" si="8"/>
        <v>0</v>
      </c>
      <c r="J77" s="20">
        <v>0</v>
      </c>
      <c r="K77" s="45">
        <v>0</v>
      </c>
      <c r="L77" s="45">
        <v>57.6</v>
      </c>
      <c r="M77" s="1">
        <v>0.10400000000000001</v>
      </c>
    </row>
    <row r="78" spans="1:13" x14ac:dyDescent="0.3">
      <c r="A78" s="11" t="s">
        <v>60</v>
      </c>
      <c r="B78" s="47">
        <v>24266</v>
      </c>
      <c r="D78">
        <v>0</v>
      </c>
      <c r="E78" s="45">
        <v>0</v>
      </c>
      <c r="F78" s="45">
        <v>1272</v>
      </c>
      <c r="G78" s="2">
        <f t="shared" si="6"/>
        <v>2.4266000000000001</v>
      </c>
      <c r="H78" s="2">
        <f t="shared" si="7"/>
        <v>0</v>
      </c>
      <c r="I78" s="1">
        <f t="shared" si="8"/>
        <v>0</v>
      </c>
      <c r="J78" s="20">
        <v>1</v>
      </c>
      <c r="K78" s="45">
        <v>1</v>
      </c>
      <c r="L78" s="11">
        <v>29.4</v>
      </c>
      <c r="M78" s="1">
        <v>0.161</v>
      </c>
    </row>
    <row r="79" spans="1:13" x14ac:dyDescent="0.3">
      <c r="A79" s="50" t="s">
        <v>85</v>
      </c>
      <c r="B79" s="15">
        <v>3392</v>
      </c>
      <c r="D79">
        <v>0</v>
      </c>
      <c r="E79" s="45">
        <v>0</v>
      </c>
      <c r="F79" s="45">
        <v>1272</v>
      </c>
      <c r="G79" s="2">
        <f t="shared" si="6"/>
        <v>0.3392</v>
      </c>
      <c r="H79" s="2">
        <f t="shared" si="7"/>
        <v>0</v>
      </c>
      <c r="I79" s="1">
        <f t="shared" si="8"/>
        <v>0</v>
      </c>
      <c r="J79" s="20">
        <v>0</v>
      </c>
      <c r="K79" s="45">
        <v>0</v>
      </c>
      <c r="L79" s="50">
        <v>110.3</v>
      </c>
      <c r="M79" s="1">
        <v>9.3000000000000013E-2</v>
      </c>
    </row>
    <row r="80" spans="1:13" x14ac:dyDescent="0.3">
      <c r="A80" s="4" t="s">
        <v>28</v>
      </c>
      <c r="B80" s="47">
        <v>21376</v>
      </c>
      <c r="D80" s="45">
        <v>5</v>
      </c>
      <c r="E80" s="45">
        <v>3</v>
      </c>
      <c r="F80" s="45">
        <v>1272</v>
      </c>
      <c r="G80" s="2">
        <f t="shared" si="6"/>
        <v>2.1375999999999999</v>
      </c>
      <c r="H80" s="2">
        <f t="shared" si="7"/>
        <v>1.4034431137724552</v>
      </c>
      <c r="I80" s="1">
        <f t="shared" si="8"/>
        <v>2.3584905660377358E-3</v>
      </c>
      <c r="J80" s="45">
        <v>6</v>
      </c>
      <c r="K80" s="45">
        <v>4</v>
      </c>
      <c r="L80" s="4">
        <v>9.8000000000000007</v>
      </c>
      <c r="M80" s="1">
        <v>7.5999999999999998E-2</v>
      </c>
    </row>
    <row r="81" spans="1:13" x14ac:dyDescent="0.3">
      <c r="A81" s="45" t="s">
        <v>80</v>
      </c>
      <c r="B81" s="15">
        <v>13768</v>
      </c>
      <c r="D81" s="45">
        <v>4</v>
      </c>
      <c r="E81" s="45">
        <v>4</v>
      </c>
      <c r="F81" s="45">
        <v>1272</v>
      </c>
      <c r="G81" s="2">
        <f t="shared" si="6"/>
        <v>1.3768</v>
      </c>
      <c r="H81" s="2">
        <f t="shared" si="7"/>
        <v>2.9052876234747238</v>
      </c>
      <c r="I81" s="1">
        <f t="shared" si="8"/>
        <v>3.1446540880503146E-3</v>
      </c>
      <c r="J81" s="20">
        <v>0</v>
      </c>
      <c r="K81" s="45">
        <v>0</v>
      </c>
      <c r="L81" s="45">
        <v>174.6</v>
      </c>
      <c r="M81" s="1">
        <v>0.17199999999999999</v>
      </c>
    </row>
    <row r="82" spans="1:13" x14ac:dyDescent="0.3">
      <c r="A82" s="4" t="s">
        <v>29</v>
      </c>
      <c r="B82" s="15">
        <v>19029</v>
      </c>
      <c r="D82" s="45">
        <v>1</v>
      </c>
      <c r="E82" s="45">
        <v>1</v>
      </c>
      <c r="F82" s="45">
        <v>1272</v>
      </c>
      <c r="G82" s="2">
        <f t="shared" si="6"/>
        <v>1.9029</v>
      </c>
      <c r="H82" s="2">
        <f t="shared" si="7"/>
        <v>0.52551368963161493</v>
      </c>
      <c r="I82" s="1">
        <f t="shared" si="8"/>
        <v>7.8616352201257866E-4</v>
      </c>
      <c r="J82" s="45">
        <v>4</v>
      </c>
      <c r="K82" s="45">
        <v>4</v>
      </c>
      <c r="L82" s="4">
        <v>49.1</v>
      </c>
      <c r="M82" s="1">
        <v>9.9000000000000005E-2</v>
      </c>
    </row>
    <row r="83" spans="1:13" x14ac:dyDescent="0.3">
      <c r="A83" s="45" t="s">
        <v>44</v>
      </c>
      <c r="B83" s="47">
        <v>249109</v>
      </c>
      <c r="D83" s="45">
        <v>39</v>
      </c>
      <c r="E83" s="45">
        <v>34</v>
      </c>
      <c r="F83" s="45">
        <v>1272</v>
      </c>
      <c r="G83" s="2">
        <f t="shared" si="6"/>
        <v>24.910900000000002</v>
      </c>
      <c r="H83" s="2">
        <f t="shared" si="7"/>
        <v>1.364864376638339</v>
      </c>
      <c r="I83" s="1">
        <f t="shared" si="8"/>
        <v>2.6729559748427674E-2</v>
      </c>
      <c r="J83" s="45">
        <v>37</v>
      </c>
      <c r="K83" s="45">
        <v>32</v>
      </c>
      <c r="L83" s="45">
        <v>60.7</v>
      </c>
      <c r="M83" s="1">
        <v>5.7000000000000002E-2</v>
      </c>
    </row>
    <row r="84" spans="1:13" x14ac:dyDescent="0.3">
      <c r="A84" s="4" t="s">
        <v>37</v>
      </c>
      <c r="B84" s="47">
        <v>11095</v>
      </c>
      <c r="D84">
        <v>0</v>
      </c>
      <c r="E84" s="45">
        <v>0</v>
      </c>
      <c r="F84" s="45">
        <v>1272</v>
      </c>
      <c r="G84" s="2">
        <f t="shared" si="6"/>
        <v>1.1094999999999999</v>
      </c>
      <c r="H84" s="2">
        <f t="shared" si="7"/>
        <v>0</v>
      </c>
      <c r="I84" s="1">
        <f t="shared" si="8"/>
        <v>0</v>
      </c>
      <c r="J84" s="20">
        <v>0</v>
      </c>
      <c r="K84" s="45">
        <v>0</v>
      </c>
      <c r="L84" s="4">
        <v>49.3</v>
      </c>
      <c r="M84" s="1">
        <v>9.9000000000000005E-2</v>
      </c>
    </row>
    <row r="85" spans="1:13" x14ac:dyDescent="0.3">
      <c r="A85" s="50" t="s">
        <v>81</v>
      </c>
      <c r="B85" s="15">
        <v>6503</v>
      </c>
      <c r="D85">
        <v>0</v>
      </c>
      <c r="E85" s="45">
        <v>0</v>
      </c>
      <c r="F85" s="45">
        <v>1272</v>
      </c>
      <c r="G85" s="2">
        <f t="shared" si="6"/>
        <v>0.65029999999999999</v>
      </c>
      <c r="H85" s="2">
        <f t="shared" si="7"/>
        <v>0</v>
      </c>
      <c r="I85" s="1">
        <f t="shared" si="8"/>
        <v>0</v>
      </c>
      <c r="J85" s="20">
        <v>0</v>
      </c>
      <c r="K85" s="45">
        <v>0</v>
      </c>
      <c r="L85" s="50">
        <v>81.900000000000006</v>
      </c>
      <c r="M85" s="1">
        <v>9.1999999999999998E-2</v>
      </c>
    </row>
    <row r="86" spans="1:13" x14ac:dyDescent="0.3">
      <c r="A86" s="4" t="s">
        <v>30</v>
      </c>
      <c r="B86" s="47">
        <v>51109</v>
      </c>
      <c r="D86" s="45">
        <v>24</v>
      </c>
      <c r="E86" s="45">
        <v>12</v>
      </c>
      <c r="F86" s="45">
        <v>1272</v>
      </c>
      <c r="G86" s="2">
        <f t="shared" si="6"/>
        <v>5.1109</v>
      </c>
      <c r="H86" s="2">
        <f t="shared" si="7"/>
        <v>2.3479230663875246</v>
      </c>
      <c r="I86" s="1">
        <f t="shared" si="8"/>
        <v>9.433962264150943E-3</v>
      </c>
      <c r="J86" s="45">
        <v>2</v>
      </c>
      <c r="K86" s="45">
        <v>2</v>
      </c>
      <c r="L86" s="4">
        <v>60.9</v>
      </c>
      <c r="M86" s="1">
        <v>0.151</v>
      </c>
    </row>
    <row r="87" spans="1:13" x14ac:dyDescent="0.3">
      <c r="A87" s="45" t="s">
        <v>61</v>
      </c>
      <c r="B87" s="15">
        <v>129946</v>
      </c>
      <c r="D87" s="45">
        <v>40</v>
      </c>
      <c r="E87" s="45">
        <v>17</v>
      </c>
      <c r="F87" s="45">
        <v>1272</v>
      </c>
      <c r="G87" s="2">
        <f t="shared" si="6"/>
        <v>12.9946</v>
      </c>
      <c r="H87" s="2">
        <f t="shared" si="7"/>
        <v>1.3082357286873008</v>
      </c>
      <c r="I87" s="1">
        <f t="shared" si="8"/>
        <v>1.3364779874213837E-2</v>
      </c>
      <c r="J87" s="45">
        <v>6</v>
      </c>
      <c r="K87" s="45">
        <v>6</v>
      </c>
      <c r="L87" s="45">
        <v>61.9</v>
      </c>
      <c r="M87" s="1">
        <v>6.3E-2</v>
      </c>
    </row>
    <row r="88" spans="1:13" x14ac:dyDescent="0.3">
      <c r="A88" s="5" t="s">
        <v>104</v>
      </c>
      <c r="B88" s="15">
        <v>10127</v>
      </c>
      <c r="D88" s="45">
        <v>1</v>
      </c>
      <c r="E88" s="45">
        <v>1</v>
      </c>
      <c r="F88" s="45">
        <v>1272</v>
      </c>
      <c r="G88" s="2">
        <f t="shared" si="6"/>
        <v>1.0126999999999999</v>
      </c>
      <c r="H88" s="2">
        <f t="shared" si="7"/>
        <v>0.98745926730522371</v>
      </c>
      <c r="I88" s="1">
        <f t="shared" si="8"/>
        <v>7.8616352201257866E-4</v>
      </c>
      <c r="J88" s="45">
        <v>2</v>
      </c>
      <c r="K88" s="45">
        <v>2</v>
      </c>
      <c r="L88" s="5">
        <v>38.799999999999997</v>
      </c>
      <c r="M88" s="1">
        <v>0.13200000000000001</v>
      </c>
    </row>
    <row r="89" spans="1:13" x14ac:dyDescent="0.3">
      <c r="A89" s="4"/>
      <c r="B89" s="4"/>
      <c r="D89">
        <f>SUBTOTAL(109,Table9[20.01 Orders])</f>
        <v>2134</v>
      </c>
      <c r="E89" s="20">
        <f>SUBTOTAL(109,Table9[20.01 Individuals])</f>
        <v>1272</v>
      </c>
      <c r="G89" s="53"/>
      <c r="H89" s="53"/>
      <c r="I89" s="91">
        <f>SUBTOTAL(109,Table9[Percent of Total 20.01 Individuals])</f>
        <v>1.0000000000000004</v>
      </c>
      <c r="J89">
        <f>SUBTOTAL(109,Table9[20.02 Orders])</f>
        <v>927</v>
      </c>
      <c r="K89" s="45">
        <f>SUBTOTAL(109,Table9[20.02 Individuals])</f>
        <v>638</v>
      </c>
      <c r="L89" s="4"/>
      <c r="M89" s="51"/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25E89-282D-41EC-A048-7E464C775A36}">
  <dimension ref="A1:N89"/>
  <sheetViews>
    <sheetView workbookViewId="0">
      <selection sqref="A1:A1048576"/>
    </sheetView>
  </sheetViews>
  <sheetFormatPr defaultRowHeight="14.4" x14ac:dyDescent="0.3"/>
  <cols>
    <col min="1" max="1" width="23.77734375" bestFit="1" customWidth="1"/>
    <col min="2" max="2" width="12.44140625" bestFit="1" customWidth="1"/>
    <col min="3" max="3" width="19.44140625" hidden="1" customWidth="1"/>
    <col min="4" max="4" width="13.77734375" bestFit="1" customWidth="1"/>
    <col min="5" max="5" width="17.44140625" style="45" bestFit="1" customWidth="1"/>
    <col min="6" max="6" width="17.109375" style="45" hidden="1" customWidth="1"/>
    <col min="7" max="7" width="17.77734375" style="2" hidden="1" customWidth="1"/>
    <col min="8" max="8" width="28.109375" style="2" bestFit="1" customWidth="1"/>
    <col min="9" max="9" width="31.5546875" style="1" bestFit="1" customWidth="1"/>
    <col min="10" max="10" width="13.77734375" style="20" hidden="1" customWidth="1"/>
    <col min="11" max="11" width="17.44140625" style="45" hidden="1" customWidth="1"/>
    <col min="12" max="12" width="18.88671875" bestFit="1" customWidth="1"/>
    <col min="13" max="13" width="9.77734375" bestFit="1" customWidth="1"/>
    <col min="14" max="14" width="19.6640625" hidden="1" customWidth="1"/>
  </cols>
  <sheetData>
    <row r="1" spans="1:14" x14ac:dyDescent="0.3">
      <c r="A1" s="8" t="s">
        <v>0</v>
      </c>
      <c r="B1" s="8" t="s">
        <v>1</v>
      </c>
      <c r="C1" s="8" t="s">
        <v>2</v>
      </c>
      <c r="D1" s="8" t="s">
        <v>106</v>
      </c>
      <c r="E1" s="8" t="s">
        <v>107</v>
      </c>
      <c r="F1" s="8" t="s">
        <v>112</v>
      </c>
      <c r="G1" s="13" t="s">
        <v>133</v>
      </c>
      <c r="H1" s="13" t="s">
        <v>132</v>
      </c>
      <c r="I1" s="14" t="s">
        <v>113</v>
      </c>
      <c r="J1" s="8" t="s">
        <v>108</v>
      </c>
      <c r="K1" s="8" t="s">
        <v>109</v>
      </c>
      <c r="L1" s="8" t="s">
        <v>3</v>
      </c>
      <c r="M1" s="9" t="s">
        <v>4</v>
      </c>
      <c r="N1" s="8" t="s">
        <v>5</v>
      </c>
    </row>
    <row r="2" spans="1:14" x14ac:dyDescent="0.3">
      <c r="A2" s="4" t="s">
        <v>45</v>
      </c>
      <c r="B2" s="12">
        <v>15715</v>
      </c>
      <c r="D2" s="45">
        <v>18</v>
      </c>
      <c r="E2" s="45">
        <v>10</v>
      </c>
      <c r="F2" s="45">
        <v>1506</v>
      </c>
      <c r="G2" s="2">
        <f t="shared" ref="G2:G33" si="0">B2/10000</f>
        <v>1.5714999999999999</v>
      </c>
      <c r="H2" s="2">
        <f t="shared" ref="H2:H33" si="1">E2/G2</f>
        <v>6.363347120585428</v>
      </c>
      <c r="I2" s="1">
        <f t="shared" ref="I2:I33" si="2">E2/F2</f>
        <v>6.6401062416998674E-3</v>
      </c>
      <c r="J2" s="45">
        <v>6</v>
      </c>
      <c r="K2" s="45">
        <v>3</v>
      </c>
      <c r="L2" s="4">
        <v>98.7</v>
      </c>
      <c r="M2" s="1">
        <v>0.12400000000000001</v>
      </c>
    </row>
    <row r="3" spans="1:14" x14ac:dyDescent="0.3">
      <c r="A3" s="45" t="s">
        <v>40</v>
      </c>
      <c r="B3" s="12">
        <v>344838</v>
      </c>
      <c r="D3" s="45">
        <v>146</v>
      </c>
      <c r="E3" s="45">
        <v>106</v>
      </c>
      <c r="F3" s="45">
        <v>1506</v>
      </c>
      <c r="G3" s="2">
        <f t="shared" si="0"/>
        <v>34.483800000000002</v>
      </c>
      <c r="H3" s="2">
        <f t="shared" si="1"/>
        <v>3.0739071680035259</v>
      </c>
      <c r="I3" s="1">
        <f t="shared" si="2"/>
        <v>7.0385126162018599E-2</v>
      </c>
      <c r="J3" s="45">
        <v>28</v>
      </c>
      <c r="K3" s="45">
        <v>13</v>
      </c>
      <c r="L3" s="45">
        <v>57.3</v>
      </c>
      <c r="M3" s="1">
        <v>7.6999999999999999E-2</v>
      </c>
    </row>
    <row r="4" spans="1:14" x14ac:dyDescent="0.3">
      <c r="A4" s="4" t="s">
        <v>77</v>
      </c>
      <c r="B4" s="12">
        <v>33567</v>
      </c>
      <c r="D4" s="45">
        <v>3</v>
      </c>
      <c r="E4" s="45">
        <v>3</v>
      </c>
      <c r="F4" s="45">
        <v>1506</v>
      </c>
      <c r="G4" s="2">
        <f t="shared" si="0"/>
        <v>3.3567</v>
      </c>
      <c r="H4" s="2">
        <f t="shared" si="1"/>
        <v>0.89373491822325501</v>
      </c>
      <c r="I4" s="1">
        <f t="shared" si="2"/>
        <v>1.9920318725099601E-3</v>
      </c>
      <c r="J4" s="45">
        <v>1</v>
      </c>
      <c r="K4" s="45">
        <v>1</v>
      </c>
      <c r="L4" s="4">
        <v>52.6</v>
      </c>
      <c r="M4" s="1">
        <v>0.128</v>
      </c>
    </row>
    <row r="5" spans="1:14" x14ac:dyDescent="0.3">
      <c r="A5" s="45" t="s">
        <v>64</v>
      </c>
      <c r="B5" s="12">
        <v>45873</v>
      </c>
      <c r="D5" s="45">
        <v>20</v>
      </c>
      <c r="E5" s="45">
        <v>17</v>
      </c>
      <c r="F5" s="45">
        <v>1506</v>
      </c>
      <c r="G5" s="2">
        <f t="shared" si="0"/>
        <v>4.5872999999999999</v>
      </c>
      <c r="H5" s="2">
        <f t="shared" si="1"/>
        <v>3.7058836352538531</v>
      </c>
      <c r="I5" s="1">
        <f t="shared" si="2"/>
        <v>1.1288180610889775E-2</v>
      </c>
      <c r="J5" s="45">
        <v>4</v>
      </c>
      <c r="K5" s="45">
        <v>4</v>
      </c>
      <c r="L5" s="45">
        <v>60.1</v>
      </c>
      <c r="M5" s="1">
        <v>0.188</v>
      </c>
    </row>
    <row r="6" spans="1:14" x14ac:dyDescent="0.3">
      <c r="A6" s="4" t="s">
        <v>54</v>
      </c>
      <c r="B6" s="12">
        <v>39739</v>
      </c>
      <c r="D6" s="45">
        <v>9</v>
      </c>
      <c r="E6" s="45">
        <v>7</v>
      </c>
      <c r="F6" s="45">
        <v>1506</v>
      </c>
      <c r="G6" s="2">
        <f t="shared" si="0"/>
        <v>3.9739</v>
      </c>
      <c r="H6" s="2">
        <f t="shared" si="1"/>
        <v>1.7614937466971992</v>
      </c>
      <c r="I6" s="1">
        <f t="shared" si="2"/>
        <v>4.6480743691899072E-3</v>
      </c>
      <c r="J6" s="45">
        <v>7</v>
      </c>
      <c r="K6" s="45">
        <v>5</v>
      </c>
      <c r="L6" s="4">
        <v>43</v>
      </c>
      <c r="M6" s="1">
        <v>0.14899999999999999</v>
      </c>
    </row>
    <row r="7" spans="1:14" x14ac:dyDescent="0.3">
      <c r="A7" s="45" t="s">
        <v>87</v>
      </c>
      <c r="B7" s="12">
        <v>5054</v>
      </c>
      <c r="D7" s="45">
        <v>4</v>
      </c>
      <c r="E7" s="45">
        <v>2</v>
      </c>
      <c r="F7" s="45">
        <v>1506</v>
      </c>
      <c r="G7" s="2">
        <f t="shared" si="0"/>
        <v>0.50539999999999996</v>
      </c>
      <c r="H7" s="2">
        <f t="shared" si="1"/>
        <v>3.957261574990107</v>
      </c>
      <c r="I7" s="1">
        <f t="shared" si="2"/>
        <v>1.3280212483399733E-3</v>
      </c>
      <c r="J7" s="20">
        <v>0</v>
      </c>
      <c r="K7" s="45">
        <v>0</v>
      </c>
      <c r="L7" s="45">
        <v>88.4</v>
      </c>
      <c r="M7" s="1">
        <v>0.14400000000000002</v>
      </c>
    </row>
    <row r="8" spans="1:14" x14ac:dyDescent="0.3">
      <c r="A8" s="4" t="s">
        <v>33</v>
      </c>
      <c r="B8" s="12">
        <v>66179</v>
      </c>
      <c r="D8" s="45">
        <v>25</v>
      </c>
      <c r="E8" s="45">
        <v>19</v>
      </c>
      <c r="F8" s="45">
        <v>1506</v>
      </c>
      <c r="G8" s="2">
        <f t="shared" si="0"/>
        <v>6.6178999999999997</v>
      </c>
      <c r="H8" s="2">
        <f t="shared" si="1"/>
        <v>2.8710013750585532</v>
      </c>
      <c r="I8" s="1">
        <f t="shared" si="2"/>
        <v>1.2616201859229747E-2</v>
      </c>
      <c r="J8" s="45">
        <v>31</v>
      </c>
      <c r="K8" s="45">
        <v>24</v>
      </c>
      <c r="L8" s="4">
        <v>70.7</v>
      </c>
      <c r="M8" s="1">
        <v>0.19100000000000003</v>
      </c>
    </row>
    <row r="9" spans="1:14" x14ac:dyDescent="0.3">
      <c r="A9" s="45" t="s">
        <v>34</v>
      </c>
      <c r="B9" s="12">
        <v>25434</v>
      </c>
      <c r="D9" s="45">
        <v>3</v>
      </c>
      <c r="E9" s="45">
        <v>2</v>
      </c>
      <c r="F9" s="45">
        <v>1506</v>
      </c>
      <c r="G9" s="2">
        <f t="shared" si="0"/>
        <v>2.5434000000000001</v>
      </c>
      <c r="H9" s="2">
        <f t="shared" si="1"/>
        <v>0.78634898167806866</v>
      </c>
      <c r="I9" s="1">
        <f t="shared" si="2"/>
        <v>1.3280212483399733E-3</v>
      </c>
      <c r="J9" s="20">
        <v>0</v>
      </c>
      <c r="K9" s="45">
        <v>0</v>
      </c>
      <c r="L9" s="45">
        <v>67.599999999999994</v>
      </c>
      <c r="M9" s="1">
        <v>7.8E-2</v>
      </c>
    </row>
    <row r="10" spans="1:14" x14ac:dyDescent="0.3">
      <c r="A10" s="4" t="s">
        <v>47</v>
      </c>
      <c r="B10" s="12">
        <v>35635</v>
      </c>
      <c r="D10" s="45">
        <v>11</v>
      </c>
      <c r="E10" s="45">
        <v>11</v>
      </c>
      <c r="F10" s="45">
        <v>1506</v>
      </c>
      <c r="G10" s="2">
        <f t="shared" si="0"/>
        <v>3.5634999999999999</v>
      </c>
      <c r="H10" s="2">
        <f t="shared" si="1"/>
        <v>3.0868528132454047</v>
      </c>
      <c r="I10" s="1">
        <f t="shared" si="2"/>
        <v>7.3041168658698535E-3</v>
      </c>
      <c r="J10" s="45">
        <v>12</v>
      </c>
      <c r="K10" s="45">
        <v>12</v>
      </c>
      <c r="L10" s="4">
        <v>72.099999999999994</v>
      </c>
      <c r="M10" s="1">
        <v>0.13699999999999998</v>
      </c>
    </row>
    <row r="11" spans="1:14" x14ac:dyDescent="0.3">
      <c r="A11" s="50" t="s">
        <v>41</v>
      </c>
      <c r="B11" s="12">
        <v>98798</v>
      </c>
      <c r="D11" s="45">
        <v>16</v>
      </c>
      <c r="E11" s="45">
        <v>12</v>
      </c>
      <c r="F11" s="45">
        <v>1506</v>
      </c>
      <c r="G11" s="2">
        <f t="shared" si="0"/>
        <v>9.8797999999999995</v>
      </c>
      <c r="H11" s="2">
        <f t="shared" si="1"/>
        <v>1.214599485819551</v>
      </c>
      <c r="I11" s="1">
        <f t="shared" si="2"/>
        <v>7.9681274900398405E-3</v>
      </c>
      <c r="J11" s="45">
        <v>17</v>
      </c>
      <c r="K11" s="45">
        <v>12</v>
      </c>
      <c r="L11" s="50">
        <v>43.7</v>
      </c>
      <c r="M11" s="1">
        <v>4.4000000000000004E-2</v>
      </c>
    </row>
    <row r="12" spans="1:14" x14ac:dyDescent="0.3">
      <c r="A12" s="4" t="s">
        <v>51</v>
      </c>
      <c r="B12" s="12">
        <v>28718</v>
      </c>
      <c r="D12" s="45">
        <v>19</v>
      </c>
      <c r="E12" s="45">
        <v>12</v>
      </c>
      <c r="F12" s="45">
        <v>1506</v>
      </c>
      <c r="G12" s="2">
        <f t="shared" si="0"/>
        <v>2.8717999999999999</v>
      </c>
      <c r="H12" s="2">
        <f t="shared" si="1"/>
        <v>4.1785639668500592</v>
      </c>
      <c r="I12" s="1">
        <f t="shared" si="2"/>
        <v>7.9681274900398405E-3</v>
      </c>
      <c r="J12" s="45">
        <v>17</v>
      </c>
      <c r="K12" s="45">
        <v>10</v>
      </c>
      <c r="L12" s="4">
        <v>35.9</v>
      </c>
      <c r="M12" s="1">
        <v>0.16600000000000001</v>
      </c>
    </row>
    <row r="13" spans="1:14" x14ac:dyDescent="0.3">
      <c r="A13" s="45" t="s">
        <v>88</v>
      </c>
      <c r="B13" s="12">
        <v>12117</v>
      </c>
      <c r="D13" s="45">
        <v>7</v>
      </c>
      <c r="E13" s="45">
        <v>3</v>
      </c>
      <c r="F13" s="45">
        <v>1506</v>
      </c>
      <c r="G13" s="2">
        <f t="shared" si="0"/>
        <v>1.2117</v>
      </c>
      <c r="H13" s="2">
        <f t="shared" si="1"/>
        <v>2.4758603614756129</v>
      </c>
      <c r="I13" s="1">
        <f t="shared" si="2"/>
        <v>1.9920318725099601E-3</v>
      </c>
      <c r="J13" s="45">
        <v>2</v>
      </c>
      <c r="K13" s="45">
        <v>1</v>
      </c>
      <c r="L13" s="45">
        <v>73.3</v>
      </c>
      <c r="M13" s="1">
        <v>0.122</v>
      </c>
    </row>
    <row r="14" spans="1:14" x14ac:dyDescent="0.3">
      <c r="A14" s="4" t="s">
        <v>53</v>
      </c>
      <c r="B14" s="12">
        <v>54332</v>
      </c>
      <c r="D14" s="45">
        <v>19</v>
      </c>
      <c r="E14" s="45">
        <v>11</v>
      </c>
      <c r="F14" s="45">
        <v>1506</v>
      </c>
      <c r="G14" s="2">
        <f t="shared" si="0"/>
        <v>5.4332000000000003</v>
      </c>
      <c r="H14" s="2">
        <f t="shared" si="1"/>
        <v>2.0245895604800115</v>
      </c>
      <c r="I14" s="1">
        <f t="shared" si="2"/>
        <v>7.3041168658698535E-3</v>
      </c>
      <c r="J14" s="45">
        <v>5</v>
      </c>
      <c r="K14" s="45">
        <v>3</v>
      </c>
      <c r="L14" s="4">
        <v>41.1</v>
      </c>
      <c r="M14" s="1">
        <v>5.5E-2</v>
      </c>
    </row>
    <row r="15" spans="1:14" x14ac:dyDescent="0.3">
      <c r="A15" s="45" t="s">
        <v>76</v>
      </c>
      <c r="B15" s="12">
        <v>62181</v>
      </c>
      <c r="D15" s="45">
        <v>29</v>
      </c>
      <c r="E15" s="45">
        <v>19</v>
      </c>
      <c r="F15" s="45">
        <v>1506</v>
      </c>
      <c r="G15" s="2">
        <f t="shared" si="0"/>
        <v>6.2180999999999997</v>
      </c>
      <c r="H15" s="2">
        <f t="shared" si="1"/>
        <v>3.0555957607629343</v>
      </c>
      <c r="I15" s="1">
        <f t="shared" si="2"/>
        <v>1.2616201859229747E-2</v>
      </c>
      <c r="J15" s="45">
        <v>32</v>
      </c>
      <c r="K15" s="45">
        <v>19</v>
      </c>
      <c r="L15" s="45">
        <v>62.7</v>
      </c>
      <c r="M15" s="1">
        <v>0.127</v>
      </c>
    </row>
    <row r="16" spans="1:14" x14ac:dyDescent="0.3">
      <c r="A16" s="4" t="s">
        <v>65</v>
      </c>
      <c r="B16" s="12">
        <v>8802</v>
      </c>
      <c r="D16" s="45">
        <v>2</v>
      </c>
      <c r="E16" s="45">
        <v>2</v>
      </c>
      <c r="F16" s="45">
        <v>1506</v>
      </c>
      <c r="G16" s="2">
        <f t="shared" si="0"/>
        <v>0.88019999999999998</v>
      </c>
      <c r="H16" s="2">
        <f t="shared" si="1"/>
        <v>2.2722108611679164</v>
      </c>
      <c r="I16" s="1">
        <f t="shared" si="2"/>
        <v>1.3280212483399733E-3</v>
      </c>
      <c r="J16" s="45">
        <v>2</v>
      </c>
      <c r="K16" s="45">
        <v>1</v>
      </c>
      <c r="L16" s="4">
        <v>75.5</v>
      </c>
      <c r="M16" s="1">
        <v>0.16899999999999998</v>
      </c>
    </row>
    <row r="17" spans="1:13" x14ac:dyDescent="0.3">
      <c r="A17" s="45" t="s">
        <v>46</v>
      </c>
      <c r="B17" s="12">
        <v>5219</v>
      </c>
      <c r="D17" s="45">
        <v>9</v>
      </c>
      <c r="E17" s="45">
        <v>4</v>
      </c>
      <c r="F17" s="45">
        <v>1506</v>
      </c>
      <c r="G17" s="2">
        <f t="shared" si="0"/>
        <v>0.52190000000000003</v>
      </c>
      <c r="H17" s="2">
        <f t="shared" si="1"/>
        <v>7.6643035064188538</v>
      </c>
      <c r="I17" s="1">
        <f t="shared" si="2"/>
        <v>2.6560424966799467E-3</v>
      </c>
      <c r="J17" s="45">
        <v>2</v>
      </c>
      <c r="K17" s="45">
        <v>2</v>
      </c>
      <c r="L17" s="45">
        <v>1.6</v>
      </c>
      <c r="M17" s="1">
        <v>0.114</v>
      </c>
    </row>
    <row r="18" spans="1:13" x14ac:dyDescent="0.3">
      <c r="A18" s="4" t="s">
        <v>89</v>
      </c>
      <c r="B18" s="12">
        <v>11575</v>
      </c>
      <c r="D18" s="45">
        <v>1</v>
      </c>
      <c r="E18" s="45">
        <v>1</v>
      </c>
      <c r="F18" s="45">
        <v>1506</v>
      </c>
      <c r="G18" s="2">
        <f t="shared" si="0"/>
        <v>1.1575</v>
      </c>
      <c r="H18" s="2">
        <f t="shared" si="1"/>
        <v>0.86393088552915764</v>
      </c>
      <c r="I18" s="1">
        <f t="shared" si="2"/>
        <v>6.6401062416998667E-4</v>
      </c>
      <c r="J18" s="45">
        <v>1</v>
      </c>
      <c r="K18" s="45">
        <v>1</v>
      </c>
      <c r="L18" s="4">
        <v>51.6</v>
      </c>
      <c r="M18" s="1">
        <v>0.16800000000000001</v>
      </c>
    </row>
    <row r="19" spans="1:13" x14ac:dyDescent="0.3">
      <c r="A19" s="45" t="s">
        <v>52</v>
      </c>
      <c r="B19" s="12">
        <v>63481</v>
      </c>
      <c r="D19" s="45">
        <v>43</v>
      </c>
      <c r="E19" s="45">
        <v>20</v>
      </c>
      <c r="F19" s="45">
        <v>1506</v>
      </c>
      <c r="G19" s="2">
        <f t="shared" si="0"/>
        <v>6.3480999999999996</v>
      </c>
      <c r="H19" s="2">
        <f t="shared" si="1"/>
        <v>3.150548983160316</v>
      </c>
      <c r="I19" s="1">
        <f t="shared" si="2"/>
        <v>1.3280212483399735E-2</v>
      </c>
      <c r="J19" s="45">
        <v>2</v>
      </c>
      <c r="K19" s="45">
        <v>2</v>
      </c>
      <c r="L19" s="45">
        <v>68.2</v>
      </c>
      <c r="M19" s="1">
        <v>0.113</v>
      </c>
    </row>
    <row r="20" spans="1:13" x14ac:dyDescent="0.3">
      <c r="A20" s="4" t="s">
        <v>42</v>
      </c>
      <c r="B20" s="12">
        <v>414490</v>
      </c>
      <c r="D20" s="45">
        <v>92</v>
      </c>
      <c r="E20" s="45">
        <v>69</v>
      </c>
      <c r="F20" s="45">
        <v>1506</v>
      </c>
      <c r="G20" s="2">
        <f t="shared" si="0"/>
        <v>41.448999999999998</v>
      </c>
      <c r="H20" s="2">
        <f t="shared" si="1"/>
        <v>1.6646963738570293</v>
      </c>
      <c r="I20" s="1">
        <f t="shared" si="2"/>
        <v>4.5816733067729085E-2</v>
      </c>
      <c r="J20" s="45">
        <v>63</v>
      </c>
      <c r="K20" s="45">
        <v>49</v>
      </c>
      <c r="L20" s="4">
        <v>54</v>
      </c>
      <c r="M20" s="1">
        <v>7.6999999999999999E-2</v>
      </c>
    </row>
    <row r="21" spans="1:13" x14ac:dyDescent="0.3">
      <c r="A21" s="45" t="s">
        <v>20</v>
      </c>
      <c r="B21" s="12">
        <v>20378</v>
      </c>
      <c r="D21" s="45">
        <v>5</v>
      </c>
      <c r="E21" s="45">
        <v>2</v>
      </c>
      <c r="F21" s="45">
        <v>1506</v>
      </c>
      <c r="G21" s="2">
        <f t="shared" si="0"/>
        <v>2.0377999999999998</v>
      </c>
      <c r="H21" s="2">
        <f t="shared" si="1"/>
        <v>0.98145058396309759</v>
      </c>
      <c r="I21" s="1">
        <f t="shared" si="2"/>
        <v>1.3280212483399733E-3</v>
      </c>
      <c r="J21" s="20">
        <v>0</v>
      </c>
      <c r="K21" s="45">
        <v>0</v>
      </c>
      <c r="L21" s="45">
        <v>18.2</v>
      </c>
      <c r="M21" s="1">
        <v>6.7000000000000004E-2</v>
      </c>
    </row>
    <row r="22" spans="1:13" x14ac:dyDescent="0.3">
      <c r="A22" s="4" t="s">
        <v>78</v>
      </c>
      <c r="B22" s="12">
        <v>37103</v>
      </c>
      <c r="D22" s="45">
        <v>5</v>
      </c>
      <c r="E22" s="45">
        <v>4</v>
      </c>
      <c r="F22" s="45">
        <v>1506</v>
      </c>
      <c r="G22" s="2">
        <f t="shared" si="0"/>
        <v>3.7103000000000002</v>
      </c>
      <c r="H22" s="2">
        <f t="shared" si="1"/>
        <v>1.0780799396275234</v>
      </c>
      <c r="I22" s="1">
        <f t="shared" si="2"/>
        <v>2.6560424966799467E-3</v>
      </c>
      <c r="J22" s="20">
        <v>1</v>
      </c>
      <c r="K22" s="45">
        <v>1</v>
      </c>
      <c r="L22" s="4">
        <v>101.6</v>
      </c>
      <c r="M22" s="1">
        <v>9.6000000000000002E-2</v>
      </c>
    </row>
    <row r="23" spans="1:13" x14ac:dyDescent="0.3">
      <c r="A23" s="45" t="s">
        <v>35</v>
      </c>
      <c r="B23" s="12">
        <v>13945</v>
      </c>
      <c r="D23" s="45">
        <v>6</v>
      </c>
      <c r="E23" s="45">
        <v>5</v>
      </c>
      <c r="F23" s="45">
        <v>1506</v>
      </c>
      <c r="G23" s="2">
        <f t="shared" si="0"/>
        <v>1.3945000000000001</v>
      </c>
      <c r="H23" s="2">
        <f t="shared" si="1"/>
        <v>3.5855145213338111</v>
      </c>
      <c r="I23" s="1">
        <f t="shared" si="2"/>
        <v>3.3200531208499337E-3</v>
      </c>
      <c r="J23" s="20">
        <v>0</v>
      </c>
      <c r="K23" s="45">
        <v>0</v>
      </c>
      <c r="L23" s="45">
        <v>56.9</v>
      </c>
      <c r="M23" s="1">
        <v>0.13500000000000001</v>
      </c>
    </row>
    <row r="24" spans="1:13" x14ac:dyDescent="0.3">
      <c r="A24" s="4" t="s">
        <v>21</v>
      </c>
      <c r="B24" s="12">
        <v>20826</v>
      </c>
      <c r="D24" s="45">
        <v>2</v>
      </c>
      <c r="E24" s="45">
        <v>2</v>
      </c>
      <c r="F24" s="45">
        <v>1506</v>
      </c>
      <c r="G24" s="2">
        <f t="shared" si="0"/>
        <v>2.0825999999999998</v>
      </c>
      <c r="H24" s="2">
        <f t="shared" si="1"/>
        <v>0.96033803898972447</v>
      </c>
      <c r="I24" s="1">
        <f t="shared" si="2"/>
        <v>1.3280212483399733E-3</v>
      </c>
      <c r="J24" s="20">
        <v>2</v>
      </c>
      <c r="K24" s="45">
        <v>1</v>
      </c>
      <c r="L24" s="4">
        <v>31.3</v>
      </c>
      <c r="M24" s="1">
        <v>0.111</v>
      </c>
    </row>
    <row r="25" spans="1:13" x14ac:dyDescent="0.3">
      <c r="A25" s="45" t="s">
        <v>22</v>
      </c>
      <c r="B25" s="12">
        <v>30642</v>
      </c>
      <c r="D25" s="45">
        <v>5</v>
      </c>
      <c r="E25" s="45">
        <v>4</v>
      </c>
      <c r="F25" s="45">
        <v>1506</v>
      </c>
      <c r="G25" s="2">
        <f t="shared" si="0"/>
        <v>3.0642</v>
      </c>
      <c r="H25" s="2">
        <f t="shared" si="1"/>
        <v>1.3053978199856406</v>
      </c>
      <c r="I25" s="1">
        <f t="shared" si="2"/>
        <v>2.6560424966799467E-3</v>
      </c>
      <c r="J25" s="45">
        <v>10</v>
      </c>
      <c r="K25" s="45">
        <v>6</v>
      </c>
      <c r="L25" s="45">
        <v>41.4</v>
      </c>
      <c r="M25" s="1">
        <v>0.121</v>
      </c>
    </row>
    <row r="26" spans="1:13" x14ac:dyDescent="0.3">
      <c r="A26" s="4" t="s">
        <v>32</v>
      </c>
      <c r="B26" s="12">
        <v>46611</v>
      </c>
      <c r="D26" s="45">
        <v>35</v>
      </c>
      <c r="E26" s="45">
        <v>27</v>
      </c>
      <c r="F26" s="45">
        <v>1506</v>
      </c>
      <c r="G26" s="2">
        <f t="shared" si="0"/>
        <v>4.6611000000000002</v>
      </c>
      <c r="H26" s="2">
        <f t="shared" si="1"/>
        <v>5.79262405869859</v>
      </c>
      <c r="I26" s="1">
        <f t="shared" si="2"/>
        <v>1.7928286852589643E-2</v>
      </c>
      <c r="J26" s="45">
        <v>6</v>
      </c>
      <c r="K26" s="45">
        <v>4</v>
      </c>
      <c r="L26" s="4">
        <v>51.1</v>
      </c>
      <c r="M26" s="1">
        <v>0.11199999999999999</v>
      </c>
    </row>
    <row r="27" spans="1:13" x14ac:dyDescent="0.3">
      <c r="A27" s="45" t="s">
        <v>84</v>
      </c>
      <c r="B27" s="12">
        <v>5872</v>
      </c>
      <c r="D27" s="45">
        <v>5</v>
      </c>
      <c r="E27" s="45">
        <v>1</v>
      </c>
      <c r="F27" s="45">
        <v>1506</v>
      </c>
      <c r="G27" s="2">
        <f t="shared" si="0"/>
        <v>0.58720000000000006</v>
      </c>
      <c r="H27" s="2">
        <f t="shared" si="1"/>
        <v>1.7029972752043596</v>
      </c>
      <c r="I27" s="1">
        <f t="shared" si="2"/>
        <v>6.6401062416998667E-4</v>
      </c>
      <c r="J27" s="20">
        <v>0</v>
      </c>
      <c r="K27" s="45">
        <v>0</v>
      </c>
      <c r="L27" s="45">
        <v>45.9</v>
      </c>
      <c r="M27" s="1">
        <v>9.0999999999999998E-2</v>
      </c>
    </row>
    <row r="28" spans="1:13" x14ac:dyDescent="0.3">
      <c r="A28" s="4" t="s">
        <v>18</v>
      </c>
      <c r="B28" s="12">
        <v>1221703</v>
      </c>
      <c r="D28" s="45">
        <v>880</v>
      </c>
      <c r="E28" s="45">
        <v>439</v>
      </c>
      <c r="F28" s="45">
        <v>1506</v>
      </c>
      <c r="G28" s="2">
        <f t="shared" si="0"/>
        <v>122.1703</v>
      </c>
      <c r="H28" s="2">
        <f t="shared" si="1"/>
        <v>3.5933446999802734</v>
      </c>
      <c r="I28" s="1">
        <f t="shared" si="2"/>
        <v>0.29150066401062419</v>
      </c>
      <c r="J28" s="45">
        <v>268</v>
      </c>
      <c r="K28" s="45">
        <v>168</v>
      </c>
      <c r="L28" s="4">
        <v>43.2</v>
      </c>
      <c r="M28" s="1">
        <v>0.125</v>
      </c>
    </row>
    <row r="29" spans="1:13" x14ac:dyDescent="0.3">
      <c r="A29" s="45" t="s">
        <v>23</v>
      </c>
      <c r="B29" s="12">
        <v>18788</v>
      </c>
      <c r="D29" s="45">
        <v>2</v>
      </c>
      <c r="E29" s="45">
        <v>1</v>
      </c>
      <c r="F29" s="45">
        <v>1506</v>
      </c>
      <c r="G29" s="2">
        <f t="shared" si="0"/>
        <v>1.8788</v>
      </c>
      <c r="H29" s="2">
        <f t="shared" si="1"/>
        <v>0.53225463061528633</v>
      </c>
      <c r="I29" s="1">
        <f t="shared" si="2"/>
        <v>6.6401062416998667E-4</v>
      </c>
      <c r="J29" s="20">
        <v>0</v>
      </c>
      <c r="K29" s="45">
        <v>0</v>
      </c>
      <c r="L29" s="45">
        <v>23</v>
      </c>
      <c r="M29" s="1">
        <v>0.11</v>
      </c>
    </row>
    <row r="30" spans="1:13" x14ac:dyDescent="0.3">
      <c r="A30" s="4" t="s">
        <v>66</v>
      </c>
      <c r="B30" s="12">
        <v>20679</v>
      </c>
      <c r="D30" s="45">
        <v>4</v>
      </c>
      <c r="E30" s="45">
        <v>2</v>
      </c>
      <c r="F30" s="45">
        <v>1506</v>
      </c>
      <c r="G30" s="2">
        <f t="shared" si="0"/>
        <v>2.0678999999999998</v>
      </c>
      <c r="H30" s="2">
        <f t="shared" si="1"/>
        <v>0.96716475651627265</v>
      </c>
      <c r="I30" s="1">
        <f t="shared" si="2"/>
        <v>1.3280212483399733E-3</v>
      </c>
      <c r="J30" s="20">
        <v>1</v>
      </c>
      <c r="K30" s="45">
        <v>1</v>
      </c>
      <c r="L30" s="4">
        <v>64.099999999999994</v>
      </c>
      <c r="M30" s="1">
        <v>0.11599999999999999</v>
      </c>
    </row>
    <row r="31" spans="1:13" x14ac:dyDescent="0.3">
      <c r="A31" s="45" t="s">
        <v>55</v>
      </c>
      <c r="B31" s="12">
        <v>38521</v>
      </c>
      <c r="D31" s="45">
        <v>21</v>
      </c>
      <c r="E31" s="45">
        <v>11</v>
      </c>
      <c r="F31" s="45">
        <v>1506</v>
      </c>
      <c r="G31" s="2">
        <f t="shared" si="0"/>
        <v>3.8521000000000001</v>
      </c>
      <c r="H31" s="2">
        <f t="shared" si="1"/>
        <v>2.8555852651800318</v>
      </c>
      <c r="I31" s="1">
        <f t="shared" si="2"/>
        <v>7.3041168658698535E-3</v>
      </c>
      <c r="J31" s="45">
        <v>18</v>
      </c>
      <c r="K31" s="45">
        <v>10</v>
      </c>
      <c r="L31" s="45">
        <v>57.9</v>
      </c>
      <c r="M31" s="1">
        <v>7.400000000000001E-2</v>
      </c>
    </row>
    <row r="32" spans="1:13" x14ac:dyDescent="0.3">
      <c r="A32" s="4" t="s">
        <v>48</v>
      </c>
      <c r="B32" s="12">
        <v>45658</v>
      </c>
      <c r="D32" s="45">
        <v>31</v>
      </c>
      <c r="E32" s="45">
        <v>19</v>
      </c>
      <c r="F32" s="45">
        <v>1506</v>
      </c>
      <c r="G32" s="2">
        <f t="shared" si="0"/>
        <v>4.5658000000000003</v>
      </c>
      <c r="H32" s="2">
        <f t="shared" si="1"/>
        <v>4.1613736913574835</v>
      </c>
      <c r="I32" s="1">
        <f t="shared" si="2"/>
        <v>1.2616201859229747E-2</v>
      </c>
      <c r="J32" s="45">
        <v>15</v>
      </c>
      <c r="K32" s="45">
        <v>10</v>
      </c>
      <c r="L32" s="4">
        <v>81.400000000000006</v>
      </c>
      <c r="M32" s="1">
        <v>0.13600000000000001</v>
      </c>
    </row>
    <row r="33" spans="1:13" x14ac:dyDescent="0.3">
      <c r="A33" s="50" t="s">
        <v>90</v>
      </c>
      <c r="B33" s="12">
        <v>10113</v>
      </c>
      <c r="D33" s="45">
        <v>6</v>
      </c>
      <c r="E33" s="45">
        <v>4</v>
      </c>
      <c r="F33" s="45">
        <v>1506</v>
      </c>
      <c r="G33" s="2">
        <f t="shared" si="0"/>
        <v>1.0113000000000001</v>
      </c>
      <c r="H33" s="2">
        <f t="shared" si="1"/>
        <v>3.9553050529022049</v>
      </c>
      <c r="I33" s="1">
        <f t="shared" si="2"/>
        <v>2.6560424966799467E-3</v>
      </c>
      <c r="J33" s="45">
        <v>4</v>
      </c>
      <c r="K33" s="45">
        <v>3</v>
      </c>
      <c r="L33" s="50">
        <v>0.6</v>
      </c>
      <c r="M33" s="1">
        <v>0.10800000000000001</v>
      </c>
    </row>
    <row r="34" spans="1:13" x14ac:dyDescent="0.3">
      <c r="A34" s="4" t="s">
        <v>56</v>
      </c>
      <c r="B34" s="12">
        <v>15908</v>
      </c>
      <c r="D34" s="45">
        <v>4</v>
      </c>
      <c r="E34" s="45">
        <v>3</v>
      </c>
      <c r="F34" s="45">
        <v>1506</v>
      </c>
      <c r="G34" s="2">
        <f t="shared" ref="G34:G65" si="3">B34/10000</f>
        <v>1.5908</v>
      </c>
      <c r="H34" s="2">
        <f t="shared" ref="H34:H65" si="4">E34/G34</f>
        <v>1.8858436007040482</v>
      </c>
      <c r="I34" s="1">
        <f t="shared" ref="I34:I65" si="5">E34/F34</f>
        <v>1.9920318725099601E-3</v>
      </c>
      <c r="J34" s="45">
        <v>2</v>
      </c>
      <c r="K34" s="45">
        <v>2</v>
      </c>
      <c r="L34" s="4">
        <v>90.5</v>
      </c>
      <c r="M34" s="1">
        <v>0.14199999999999999</v>
      </c>
    </row>
    <row r="35" spans="1:13" x14ac:dyDescent="0.3">
      <c r="A35" s="45" t="s">
        <v>91</v>
      </c>
      <c r="B35" s="12">
        <v>42510</v>
      </c>
      <c r="D35" s="45">
        <v>17</v>
      </c>
      <c r="E35" s="45">
        <v>10</v>
      </c>
      <c r="F35" s="45">
        <v>1506</v>
      </c>
      <c r="G35" s="2">
        <f t="shared" si="3"/>
        <v>4.2510000000000003</v>
      </c>
      <c r="H35" s="2">
        <f t="shared" si="4"/>
        <v>2.3523876734885909</v>
      </c>
      <c r="I35" s="1">
        <f t="shared" si="5"/>
        <v>6.6401062416998674E-3</v>
      </c>
      <c r="J35" s="45">
        <v>5</v>
      </c>
      <c r="K35" s="45">
        <v>5</v>
      </c>
      <c r="L35" s="45">
        <v>66.2</v>
      </c>
      <c r="M35" s="1">
        <v>0.11699999999999999</v>
      </c>
    </row>
    <row r="36" spans="1:13" x14ac:dyDescent="0.3">
      <c r="A36" s="4" t="s">
        <v>67</v>
      </c>
      <c r="B36" s="12">
        <v>4422</v>
      </c>
      <c r="D36" s="20">
        <v>0</v>
      </c>
      <c r="E36" s="45">
        <v>0</v>
      </c>
      <c r="F36" s="45">
        <v>1506</v>
      </c>
      <c r="G36" s="2">
        <f t="shared" si="3"/>
        <v>0.44219999999999998</v>
      </c>
      <c r="H36" s="2">
        <f t="shared" si="4"/>
        <v>0</v>
      </c>
      <c r="I36" s="1">
        <f t="shared" si="5"/>
        <v>0</v>
      </c>
      <c r="J36" s="20">
        <v>0</v>
      </c>
      <c r="K36" s="45">
        <v>0</v>
      </c>
      <c r="L36" s="4">
        <v>40.4</v>
      </c>
      <c r="M36" s="1">
        <v>0.109</v>
      </c>
    </row>
    <row r="37" spans="1:13" x14ac:dyDescent="0.3">
      <c r="A37" s="45" t="s">
        <v>49</v>
      </c>
      <c r="B37" s="12">
        <v>12889</v>
      </c>
      <c r="D37" s="45">
        <v>12</v>
      </c>
      <c r="E37" s="45">
        <v>8</v>
      </c>
      <c r="F37" s="45">
        <v>1506</v>
      </c>
      <c r="G37" s="2">
        <f t="shared" si="3"/>
        <v>1.2888999999999999</v>
      </c>
      <c r="H37" s="2">
        <f t="shared" si="4"/>
        <v>6.2068430444565132</v>
      </c>
      <c r="I37" s="1">
        <f t="shared" si="5"/>
        <v>5.3120849933598934E-3</v>
      </c>
      <c r="J37" s="45">
        <v>4</v>
      </c>
      <c r="K37" s="45">
        <v>3</v>
      </c>
      <c r="L37" s="45">
        <v>68.599999999999994</v>
      </c>
      <c r="M37" s="1">
        <v>0.152</v>
      </c>
    </row>
    <row r="38" spans="1:13" x14ac:dyDescent="0.3">
      <c r="A38" s="4" t="s">
        <v>92</v>
      </c>
      <c r="B38" s="12">
        <v>6866</v>
      </c>
      <c r="D38" s="45">
        <v>1</v>
      </c>
      <c r="E38" s="45">
        <v>1</v>
      </c>
      <c r="F38" s="45">
        <v>1506</v>
      </c>
      <c r="G38" s="2">
        <f t="shared" si="3"/>
        <v>0.68659999999999999</v>
      </c>
      <c r="H38" s="2">
        <f t="shared" si="4"/>
        <v>1.4564520827264784</v>
      </c>
      <c r="I38" s="1">
        <f t="shared" si="5"/>
        <v>6.6401062416998667E-4</v>
      </c>
      <c r="J38" s="45">
        <v>1</v>
      </c>
      <c r="K38" s="45">
        <v>1</v>
      </c>
      <c r="L38" s="4">
        <v>57</v>
      </c>
      <c r="M38" s="1">
        <v>8.199999999999999E-2</v>
      </c>
    </row>
    <row r="39" spans="1:13" x14ac:dyDescent="0.3">
      <c r="A39" s="45" t="s">
        <v>50</v>
      </c>
      <c r="B39" s="12">
        <v>10634</v>
      </c>
      <c r="D39" s="45">
        <v>11</v>
      </c>
      <c r="E39" s="45">
        <v>7</v>
      </c>
      <c r="F39" s="45">
        <v>1506</v>
      </c>
      <c r="G39" s="2">
        <f t="shared" si="3"/>
        <v>1.0633999999999999</v>
      </c>
      <c r="H39" s="2">
        <f t="shared" si="4"/>
        <v>6.5826593943953364</v>
      </c>
      <c r="I39" s="1">
        <f t="shared" si="5"/>
        <v>4.6480743691899072E-3</v>
      </c>
      <c r="J39" s="45">
        <v>9</v>
      </c>
      <c r="K39" s="45">
        <v>6</v>
      </c>
      <c r="L39" s="45">
        <v>32.1</v>
      </c>
      <c r="M39" s="1">
        <v>0.13</v>
      </c>
    </row>
    <row r="40" spans="1:13" x14ac:dyDescent="0.3">
      <c r="A40" s="4" t="s">
        <v>68</v>
      </c>
      <c r="B40" s="12">
        <v>3925</v>
      </c>
      <c r="D40" s="45">
        <v>3</v>
      </c>
      <c r="E40" s="45">
        <v>2</v>
      </c>
      <c r="F40" s="45">
        <v>1506</v>
      </c>
      <c r="G40" s="2">
        <f t="shared" si="3"/>
        <v>0.39250000000000002</v>
      </c>
      <c r="H40" s="2">
        <f t="shared" si="4"/>
        <v>5.0955414012738851</v>
      </c>
      <c r="I40" s="1">
        <f t="shared" si="5"/>
        <v>1.3280212483399733E-3</v>
      </c>
      <c r="J40" s="45">
        <v>1</v>
      </c>
      <c r="K40" s="45">
        <v>1</v>
      </c>
      <c r="L40" s="4">
        <v>71.7</v>
      </c>
      <c r="M40" s="1">
        <v>9.3000000000000013E-2</v>
      </c>
    </row>
    <row r="41" spans="1:13" x14ac:dyDescent="0.3">
      <c r="A41" s="45" t="s">
        <v>39</v>
      </c>
      <c r="B41" s="12">
        <v>27704</v>
      </c>
      <c r="D41" s="45">
        <v>1</v>
      </c>
      <c r="E41" s="45">
        <v>1</v>
      </c>
      <c r="F41" s="45">
        <v>1506</v>
      </c>
      <c r="G41" s="2">
        <f t="shared" si="3"/>
        <v>2.7704</v>
      </c>
      <c r="H41" s="2">
        <f t="shared" si="4"/>
        <v>0.36095870632399651</v>
      </c>
      <c r="I41" s="1">
        <f t="shared" si="5"/>
        <v>6.6401062416998667E-4</v>
      </c>
      <c r="J41" s="45">
        <v>1</v>
      </c>
      <c r="K41" s="45">
        <v>1</v>
      </c>
      <c r="L41" s="45">
        <v>22.2</v>
      </c>
      <c r="M41" s="1">
        <v>9.0999999999999998E-2</v>
      </c>
    </row>
    <row r="42" spans="1:13" x14ac:dyDescent="0.3">
      <c r="A42" s="4" t="s">
        <v>93</v>
      </c>
      <c r="B42" s="12">
        <v>5770</v>
      </c>
      <c r="D42" s="20">
        <v>0</v>
      </c>
      <c r="E42" s="45">
        <v>0</v>
      </c>
      <c r="F42" s="45">
        <v>1506</v>
      </c>
      <c r="G42" s="2">
        <f t="shared" si="3"/>
        <v>0.57699999999999996</v>
      </c>
      <c r="H42" s="2">
        <f t="shared" si="4"/>
        <v>0</v>
      </c>
      <c r="I42" s="1">
        <f t="shared" si="5"/>
        <v>0</v>
      </c>
      <c r="J42" s="45">
        <v>1</v>
      </c>
      <c r="K42" s="45">
        <v>1</v>
      </c>
      <c r="L42" s="4">
        <v>64</v>
      </c>
      <c r="M42" s="1">
        <v>9.3000000000000013E-2</v>
      </c>
    </row>
    <row r="43" spans="1:13" x14ac:dyDescent="0.3">
      <c r="A43" s="45" t="s">
        <v>94</v>
      </c>
      <c r="B43" s="12">
        <v>25776</v>
      </c>
      <c r="D43" s="45">
        <v>9</v>
      </c>
      <c r="E43" s="45">
        <v>5</v>
      </c>
      <c r="F43" s="45">
        <v>1506</v>
      </c>
      <c r="G43" s="2">
        <f t="shared" si="3"/>
        <v>2.5775999999999999</v>
      </c>
      <c r="H43" s="2">
        <f t="shared" si="4"/>
        <v>1.9397889509621353</v>
      </c>
      <c r="I43" s="1">
        <f t="shared" si="5"/>
        <v>3.3200531208499337E-3</v>
      </c>
      <c r="J43" s="45">
        <v>6</v>
      </c>
      <c r="K43" s="45">
        <v>4</v>
      </c>
      <c r="L43" s="45">
        <v>52.9</v>
      </c>
      <c r="M43" s="1">
        <v>0.14099999999999999</v>
      </c>
    </row>
    <row r="44" spans="1:13" x14ac:dyDescent="0.3">
      <c r="A44" s="4" t="s">
        <v>69</v>
      </c>
      <c r="B44" s="12">
        <v>35930</v>
      </c>
      <c r="D44" s="45">
        <v>13</v>
      </c>
      <c r="E44" s="45">
        <v>5</v>
      </c>
      <c r="F44" s="45">
        <v>1506</v>
      </c>
      <c r="G44" s="2">
        <f t="shared" si="3"/>
        <v>3.593</v>
      </c>
      <c r="H44" s="2">
        <f t="shared" si="4"/>
        <v>1.3915947676036737</v>
      </c>
      <c r="I44" s="1">
        <f t="shared" si="5"/>
        <v>3.3200531208499337E-3</v>
      </c>
      <c r="J44" s="45">
        <v>1</v>
      </c>
      <c r="K44" s="45">
        <v>1</v>
      </c>
      <c r="L44" s="4">
        <v>71.5</v>
      </c>
      <c r="M44" s="1">
        <v>8.1000000000000003E-2</v>
      </c>
    </row>
    <row r="45" spans="1:13" x14ac:dyDescent="0.3">
      <c r="A45" s="45" t="s">
        <v>70</v>
      </c>
      <c r="B45" s="12">
        <v>5456</v>
      </c>
      <c r="D45" s="45">
        <v>5</v>
      </c>
      <c r="E45" s="45">
        <v>4</v>
      </c>
      <c r="F45" s="45">
        <v>1506</v>
      </c>
      <c r="G45" s="2">
        <f t="shared" si="3"/>
        <v>0.54559999999999997</v>
      </c>
      <c r="H45" s="2">
        <f t="shared" si="4"/>
        <v>7.3313782991202352</v>
      </c>
      <c r="I45" s="1">
        <f t="shared" si="5"/>
        <v>2.6560424966799467E-3</v>
      </c>
      <c r="J45" s="45">
        <v>6</v>
      </c>
      <c r="K45" s="45">
        <v>3</v>
      </c>
      <c r="L45" s="45">
        <v>47.9</v>
      </c>
      <c r="M45" s="1">
        <v>0.249</v>
      </c>
    </row>
    <row r="46" spans="1:13" x14ac:dyDescent="0.3">
      <c r="A46" s="4" t="s">
        <v>38</v>
      </c>
      <c r="B46" s="12">
        <v>9417</v>
      </c>
      <c r="D46" s="45">
        <v>2</v>
      </c>
      <c r="E46" s="45">
        <v>2</v>
      </c>
      <c r="F46" s="45">
        <v>1506</v>
      </c>
      <c r="G46" s="2">
        <f t="shared" si="3"/>
        <v>0.94169999999999998</v>
      </c>
      <c r="H46" s="2">
        <f t="shared" si="4"/>
        <v>2.1238186258893492</v>
      </c>
      <c r="I46" s="1">
        <f t="shared" si="5"/>
        <v>1.3280212483399733E-3</v>
      </c>
      <c r="J46" s="45">
        <v>1</v>
      </c>
      <c r="K46" s="45">
        <v>1</v>
      </c>
      <c r="L46" s="4">
        <v>25.4</v>
      </c>
      <c r="M46" s="1">
        <v>7.9000000000000001E-2</v>
      </c>
    </row>
    <row r="47" spans="1:13" x14ac:dyDescent="0.3">
      <c r="A47" s="45" t="s">
        <v>95</v>
      </c>
      <c r="B47" s="12">
        <v>20122</v>
      </c>
      <c r="D47" s="45">
        <v>5</v>
      </c>
      <c r="E47" s="45">
        <v>3</v>
      </c>
      <c r="F47" s="45">
        <v>1506</v>
      </c>
      <c r="G47" s="2">
        <f t="shared" si="3"/>
        <v>2.0122</v>
      </c>
      <c r="H47" s="2">
        <f t="shared" si="4"/>
        <v>1.4909054765927841</v>
      </c>
      <c r="I47" s="1">
        <f t="shared" si="5"/>
        <v>1.9920318725099601E-3</v>
      </c>
      <c r="J47" s="45">
        <v>5</v>
      </c>
      <c r="K47" s="45">
        <v>3</v>
      </c>
      <c r="L47" s="45">
        <v>86.1</v>
      </c>
      <c r="M47" s="1">
        <v>0.114</v>
      </c>
    </row>
    <row r="48" spans="1:13" x14ac:dyDescent="0.3">
      <c r="A48" s="4" t="s">
        <v>96</v>
      </c>
      <c r="B48" s="12">
        <v>23110</v>
      </c>
      <c r="D48" s="45">
        <v>2</v>
      </c>
      <c r="E48" s="45">
        <v>2</v>
      </c>
      <c r="F48" s="45">
        <v>1506</v>
      </c>
      <c r="G48" s="2">
        <f t="shared" si="3"/>
        <v>2.3109999999999999</v>
      </c>
      <c r="H48" s="2">
        <f t="shared" si="4"/>
        <v>0.86542622241453915</v>
      </c>
      <c r="I48" s="1">
        <f t="shared" si="5"/>
        <v>1.3280212483399733E-3</v>
      </c>
      <c r="J48" s="45">
        <v>0</v>
      </c>
      <c r="K48" s="45">
        <v>0</v>
      </c>
      <c r="L48" s="4">
        <v>37.9</v>
      </c>
      <c r="M48" s="1">
        <v>0.10099999999999999</v>
      </c>
    </row>
    <row r="49" spans="1:13" x14ac:dyDescent="0.3">
      <c r="A49" s="45" t="s">
        <v>58</v>
      </c>
      <c r="B49" s="12">
        <v>25788</v>
      </c>
      <c r="D49" s="45">
        <v>9</v>
      </c>
      <c r="E49" s="45">
        <v>6</v>
      </c>
      <c r="F49" s="45">
        <v>1506</v>
      </c>
      <c r="G49" s="2">
        <f t="shared" si="3"/>
        <v>2.5788000000000002</v>
      </c>
      <c r="H49" s="2">
        <f t="shared" si="4"/>
        <v>2.3266635644485807</v>
      </c>
      <c r="I49" s="1">
        <f t="shared" si="5"/>
        <v>3.9840637450199202E-3</v>
      </c>
      <c r="J49" s="45">
        <v>4</v>
      </c>
      <c r="K49" s="45">
        <v>4</v>
      </c>
      <c r="L49" s="45">
        <v>84</v>
      </c>
      <c r="M49" s="1">
        <v>0.122</v>
      </c>
    </row>
    <row r="50" spans="1:13" x14ac:dyDescent="0.3">
      <c r="A50" s="4" t="s">
        <v>57</v>
      </c>
      <c r="B50" s="12">
        <v>32786</v>
      </c>
      <c r="D50" s="45">
        <v>15</v>
      </c>
      <c r="E50" s="45">
        <v>9</v>
      </c>
      <c r="F50" s="45">
        <v>1506</v>
      </c>
      <c r="G50" s="2">
        <f t="shared" si="3"/>
        <v>3.2786</v>
      </c>
      <c r="H50" s="2">
        <f t="shared" si="4"/>
        <v>2.7450741170011592</v>
      </c>
      <c r="I50" s="1">
        <f t="shared" si="5"/>
        <v>5.9760956175298804E-3</v>
      </c>
      <c r="J50" s="45">
        <v>1</v>
      </c>
      <c r="K50" s="45">
        <v>1</v>
      </c>
      <c r="L50" s="4">
        <v>74.7</v>
      </c>
      <c r="M50" s="1">
        <v>0.113</v>
      </c>
    </row>
    <row r="51" spans="1:13" x14ac:dyDescent="0.3">
      <c r="A51" s="45" t="s">
        <v>24</v>
      </c>
      <c r="B51" s="12">
        <v>39181</v>
      </c>
      <c r="D51" s="45">
        <v>10</v>
      </c>
      <c r="E51" s="45">
        <v>7</v>
      </c>
      <c r="F51" s="45">
        <v>1506</v>
      </c>
      <c r="G51" s="2">
        <f t="shared" si="3"/>
        <v>3.9180999999999999</v>
      </c>
      <c r="H51" s="2">
        <f t="shared" si="4"/>
        <v>1.786580230213624</v>
      </c>
      <c r="I51" s="1">
        <f t="shared" si="5"/>
        <v>4.6480743691899072E-3</v>
      </c>
      <c r="J51" s="45">
        <v>3</v>
      </c>
      <c r="K51" s="45">
        <v>1</v>
      </c>
      <c r="L51" s="45">
        <v>48.1</v>
      </c>
      <c r="M51" s="1">
        <v>0.14000000000000001</v>
      </c>
    </row>
    <row r="52" spans="1:13" x14ac:dyDescent="0.3">
      <c r="A52" s="4" t="s">
        <v>97</v>
      </c>
      <c r="B52" s="12">
        <v>8418</v>
      </c>
      <c r="D52" s="45">
        <v>1</v>
      </c>
      <c r="E52" s="45">
        <v>1</v>
      </c>
      <c r="F52" s="45">
        <v>1506</v>
      </c>
      <c r="G52" s="2">
        <f t="shared" si="3"/>
        <v>0.84179999999999999</v>
      </c>
      <c r="H52" s="2">
        <f t="shared" si="4"/>
        <v>1.1879306248515087</v>
      </c>
      <c r="I52" s="1">
        <f t="shared" si="5"/>
        <v>6.6401062416998667E-4</v>
      </c>
      <c r="J52" s="20">
        <v>0</v>
      </c>
      <c r="K52" s="45">
        <v>0</v>
      </c>
      <c r="L52" s="4">
        <v>36</v>
      </c>
      <c r="M52" s="1">
        <v>9.1999999999999998E-2</v>
      </c>
    </row>
    <row r="53" spans="1:13" x14ac:dyDescent="0.3">
      <c r="A53" s="45" t="s">
        <v>36</v>
      </c>
      <c r="B53" s="12">
        <v>33432</v>
      </c>
      <c r="D53" s="45">
        <v>31</v>
      </c>
      <c r="E53" s="45">
        <v>11</v>
      </c>
      <c r="F53" s="45">
        <v>1506</v>
      </c>
      <c r="G53" s="2">
        <f t="shared" si="3"/>
        <v>3.3431999999999999</v>
      </c>
      <c r="H53" s="2">
        <f t="shared" si="4"/>
        <v>3.29026082794927</v>
      </c>
      <c r="I53" s="1">
        <f t="shared" si="5"/>
        <v>7.3041168658698535E-3</v>
      </c>
      <c r="J53" s="45">
        <v>1</v>
      </c>
      <c r="K53" s="45">
        <v>1</v>
      </c>
      <c r="L53" s="45">
        <v>25.5</v>
      </c>
      <c r="M53" s="1">
        <v>0.12400000000000001</v>
      </c>
    </row>
    <row r="54" spans="1:13" x14ac:dyDescent="0.3">
      <c r="A54" s="4" t="s">
        <v>98</v>
      </c>
      <c r="B54" s="12">
        <v>21743</v>
      </c>
      <c r="D54" s="45">
        <v>6</v>
      </c>
      <c r="E54" s="45">
        <v>2</v>
      </c>
      <c r="F54" s="45">
        <v>1506</v>
      </c>
      <c r="G54" s="2">
        <f t="shared" si="3"/>
        <v>2.1743000000000001</v>
      </c>
      <c r="H54" s="2">
        <f t="shared" si="4"/>
        <v>0.91983626914409233</v>
      </c>
      <c r="I54" s="1">
        <f t="shared" si="5"/>
        <v>1.3280212483399733E-3</v>
      </c>
      <c r="J54" s="45">
        <v>3</v>
      </c>
      <c r="K54" s="45">
        <v>3</v>
      </c>
      <c r="L54" s="4">
        <v>60.8</v>
      </c>
      <c r="M54" s="1">
        <v>0.156</v>
      </c>
    </row>
    <row r="55" spans="1:13" x14ac:dyDescent="0.3">
      <c r="A55" s="45" t="s">
        <v>71</v>
      </c>
      <c r="B55" s="12">
        <v>6666</v>
      </c>
      <c r="D55" s="20">
        <v>0</v>
      </c>
      <c r="E55" s="45">
        <v>0</v>
      </c>
      <c r="F55" s="45">
        <v>1506</v>
      </c>
      <c r="G55" s="2">
        <f t="shared" si="3"/>
        <v>0.66659999999999997</v>
      </c>
      <c r="H55" s="2">
        <f t="shared" si="4"/>
        <v>0</v>
      </c>
      <c r="I55" s="1">
        <f t="shared" si="5"/>
        <v>0</v>
      </c>
      <c r="J55" s="20">
        <v>0</v>
      </c>
      <c r="K55" s="45">
        <v>0</v>
      </c>
      <c r="L55" s="45">
        <v>38.799999999999997</v>
      </c>
      <c r="M55" s="1">
        <v>0.129</v>
      </c>
    </row>
    <row r="56" spans="1:13" x14ac:dyDescent="0.3">
      <c r="A56" s="4" t="s">
        <v>25</v>
      </c>
      <c r="B56" s="12">
        <v>151388</v>
      </c>
      <c r="D56" s="45">
        <v>109</v>
      </c>
      <c r="E56" s="45">
        <v>48</v>
      </c>
      <c r="F56" s="45">
        <v>1506</v>
      </c>
      <c r="G56" s="2">
        <f t="shared" si="3"/>
        <v>15.1388</v>
      </c>
      <c r="H56" s="2">
        <f t="shared" si="4"/>
        <v>3.1706608185589347</v>
      </c>
      <c r="I56" s="1">
        <f t="shared" si="5"/>
        <v>3.1872509960159362E-2</v>
      </c>
      <c r="J56" s="45">
        <v>92</v>
      </c>
      <c r="K56" s="45">
        <v>45</v>
      </c>
      <c r="L56" s="4">
        <v>33.299999999999997</v>
      </c>
      <c r="M56" s="1">
        <v>0.09</v>
      </c>
    </row>
    <row r="57" spans="1:13" x14ac:dyDescent="0.3">
      <c r="A57" s="45" t="s">
        <v>79</v>
      </c>
      <c r="B57" s="12">
        <v>57679</v>
      </c>
      <c r="D57" s="45">
        <v>12</v>
      </c>
      <c r="E57" s="45">
        <v>8</v>
      </c>
      <c r="F57" s="45">
        <v>1506</v>
      </c>
      <c r="G57" s="2">
        <f t="shared" si="3"/>
        <v>5.7679</v>
      </c>
      <c r="H57" s="2">
        <f t="shared" si="4"/>
        <v>1.3869865982419944</v>
      </c>
      <c r="I57" s="1">
        <f t="shared" si="5"/>
        <v>5.3120849933598934E-3</v>
      </c>
      <c r="J57" s="45">
        <v>11</v>
      </c>
      <c r="K57" s="45">
        <v>7</v>
      </c>
      <c r="L57" s="45">
        <v>60.6</v>
      </c>
      <c r="M57" s="1">
        <v>0.1</v>
      </c>
    </row>
    <row r="58" spans="1:13" x14ac:dyDescent="0.3">
      <c r="A58" s="4" t="s">
        <v>72</v>
      </c>
      <c r="B58" s="12">
        <v>14206</v>
      </c>
      <c r="D58" s="45">
        <v>4</v>
      </c>
      <c r="E58" s="45">
        <v>3</v>
      </c>
      <c r="F58" s="45">
        <v>1506</v>
      </c>
      <c r="G58" s="2">
        <f t="shared" si="3"/>
        <v>1.4206000000000001</v>
      </c>
      <c r="H58" s="2">
        <f t="shared" si="4"/>
        <v>2.1117837533436576</v>
      </c>
      <c r="I58" s="1">
        <f t="shared" si="5"/>
        <v>1.9920318725099601E-3</v>
      </c>
      <c r="J58" s="20">
        <v>0</v>
      </c>
      <c r="K58" s="45">
        <v>0</v>
      </c>
      <c r="L58" s="4">
        <v>87.5</v>
      </c>
      <c r="M58" s="1">
        <v>9.3000000000000013E-2</v>
      </c>
    </row>
    <row r="59" spans="1:13" x14ac:dyDescent="0.3">
      <c r="A59" s="45" t="s">
        <v>63</v>
      </c>
      <c r="B59" s="12">
        <v>29107</v>
      </c>
      <c r="D59" s="45">
        <v>9</v>
      </c>
      <c r="E59" s="45">
        <v>5</v>
      </c>
      <c r="F59" s="45">
        <v>1506</v>
      </c>
      <c r="G59" s="2">
        <f t="shared" si="3"/>
        <v>2.9106999999999998</v>
      </c>
      <c r="H59" s="2">
        <f t="shared" si="4"/>
        <v>1.7177998419624145</v>
      </c>
      <c r="I59" s="1">
        <f t="shared" si="5"/>
        <v>3.3200531208499337E-3</v>
      </c>
      <c r="J59" s="20">
        <v>3</v>
      </c>
      <c r="K59" s="45">
        <v>3</v>
      </c>
      <c r="L59" s="45">
        <v>62.5</v>
      </c>
      <c r="M59" s="1">
        <v>0.14599999999999999</v>
      </c>
    </row>
    <row r="60" spans="1:13" x14ac:dyDescent="0.3">
      <c r="A60" s="4" t="s">
        <v>99</v>
      </c>
      <c r="B60" s="12">
        <v>9281</v>
      </c>
      <c r="D60" s="45">
        <v>1</v>
      </c>
      <c r="E60" s="45">
        <v>1</v>
      </c>
      <c r="F60" s="45">
        <v>1506</v>
      </c>
      <c r="G60" s="2">
        <f t="shared" si="3"/>
        <v>0.92810000000000004</v>
      </c>
      <c r="H60" s="2">
        <f t="shared" si="4"/>
        <v>1.0774701002047193</v>
      </c>
      <c r="I60" s="1">
        <f t="shared" si="5"/>
        <v>6.6401062416998667E-4</v>
      </c>
      <c r="J60" s="45">
        <v>1</v>
      </c>
      <c r="K60" s="45">
        <v>1</v>
      </c>
      <c r="L60" s="4">
        <v>91</v>
      </c>
      <c r="M60" s="1">
        <v>0.129</v>
      </c>
    </row>
    <row r="61" spans="1:13" x14ac:dyDescent="0.3">
      <c r="A61" s="45" t="s">
        <v>73</v>
      </c>
      <c r="B61" s="12">
        <v>31529</v>
      </c>
      <c r="D61" s="45">
        <v>47</v>
      </c>
      <c r="E61" s="45">
        <v>22</v>
      </c>
      <c r="F61" s="45">
        <v>1506</v>
      </c>
      <c r="G61" s="2">
        <f t="shared" si="3"/>
        <v>3.1528999999999998</v>
      </c>
      <c r="H61" s="2">
        <f t="shared" si="4"/>
        <v>6.977703067017667</v>
      </c>
      <c r="I61" s="1">
        <f t="shared" si="5"/>
        <v>1.4608233731739707E-2</v>
      </c>
      <c r="J61" s="45">
        <v>22</v>
      </c>
      <c r="K61" s="45">
        <v>14</v>
      </c>
      <c r="L61" s="45">
        <v>71</v>
      </c>
      <c r="M61" s="1">
        <v>0.13100000000000001</v>
      </c>
    </row>
    <row r="62" spans="1:13" x14ac:dyDescent="0.3">
      <c r="A62" s="4" t="s">
        <v>83</v>
      </c>
      <c r="B62" s="12">
        <v>11016</v>
      </c>
      <c r="D62" s="20">
        <v>0</v>
      </c>
      <c r="E62" s="45">
        <v>0</v>
      </c>
      <c r="F62" s="45">
        <v>1506</v>
      </c>
      <c r="G62" s="2">
        <f t="shared" si="3"/>
        <v>1.1015999999999999</v>
      </c>
      <c r="H62" s="2">
        <f t="shared" si="4"/>
        <v>0</v>
      </c>
      <c r="I62" s="1">
        <f t="shared" si="5"/>
        <v>0</v>
      </c>
      <c r="J62" s="20">
        <v>0</v>
      </c>
      <c r="K62" s="45">
        <v>0</v>
      </c>
      <c r="L62" s="4">
        <v>70.599999999999994</v>
      </c>
      <c r="M62" s="1">
        <v>9.4E-2</v>
      </c>
    </row>
    <row r="63" spans="1:13" x14ac:dyDescent="0.3">
      <c r="A63" s="45" t="s">
        <v>19</v>
      </c>
      <c r="B63" s="12">
        <v>533677</v>
      </c>
      <c r="D63" s="45">
        <v>259</v>
      </c>
      <c r="E63" s="45">
        <v>189</v>
      </c>
      <c r="F63" s="45">
        <v>1506</v>
      </c>
      <c r="G63" s="2">
        <f t="shared" si="3"/>
        <v>53.367699999999999</v>
      </c>
      <c r="H63" s="2">
        <f t="shared" si="4"/>
        <v>3.5414679665790358</v>
      </c>
      <c r="I63" s="1">
        <f t="shared" si="5"/>
        <v>0.12549800796812749</v>
      </c>
      <c r="J63" s="45">
        <v>173</v>
      </c>
      <c r="K63" s="45">
        <v>136</v>
      </c>
      <c r="L63" s="45">
        <v>46</v>
      </c>
      <c r="M63" s="1">
        <v>0.16500000000000001</v>
      </c>
    </row>
    <row r="64" spans="1:13" x14ac:dyDescent="0.3">
      <c r="A64" s="4" t="s">
        <v>74</v>
      </c>
      <c r="B64" s="12">
        <v>4039</v>
      </c>
      <c r="D64" s="45">
        <v>1</v>
      </c>
      <c r="E64" s="45">
        <v>1</v>
      </c>
      <c r="F64" s="45">
        <v>1506</v>
      </c>
      <c r="G64" s="2">
        <f t="shared" si="3"/>
        <v>0.40389999999999998</v>
      </c>
      <c r="H64" s="2">
        <f t="shared" si="4"/>
        <v>2.4758603614756129</v>
      </c>
      <c r="I64" s="1">
        <f t="shared" si="5"/>
        <v>6.6401062416998667E-4</v>
      </c>
      <c r="J64" s="20">
        <v>0</v>
      </c>
      <c r="K64" s="45">
        <v>0</v>
      </c>
      <c r="L64" s="4">
        <v>32.5</v>
      </c>
      <c r="M64" s="1">
        <v>0.107</v>
      </c>
    </row>
    <row r="65" spans="1:13" x14ac:dyDescent="0.3">
      <c r="A65" s="45" t="s">
        <v>100</v>
      </c>
      <c r="B65" s="12">
        <v>15486</v>
      </c>
      <c r="D65" s="45">
        <v>5</v>
      </c>
      <c r="E65" s="45">
        <v>4</v>
      </c>
      <c r="F65" s="45">
        <v>1506</v>
      </c>
      <c r="G65" s="2">
        <f t="shared" si="3"/>
        <v>1.5486</v>
      </c>
      <c r="H65" s="2">
        <f t="shared" si="4"/>
        <v>2.5829781738344311</v>
      </c>
      <c r="I65" s="1">
        <f t="shared" si="5"/>
        <v>2.6560424966799467E-3</v>
      </c>
      <c r="J65" s="45">
        <v>2</v>
      </c>
      <c r="K65" s="45">
        <v>2</v>
      </c>
      <c r="L65" s="45">
        <v>57.4</v>
      </c>
      <c r="M65" s="1">
        <v>0.11800000000000001</v>
      </c>
    </row>
    <row r="66" spans="1:13" x14ac:dyDescent="0.3">
      <c r="A66" s="4" t="s">
        <v>101</v>
      </c>
      <c r="B66" s="12">
        <v>14965</v>
      </c>
      <c r="D66" s="45">
        <v>3</v>
      </c>
      <c r="E66" s="45">
        <v>3</v>
      </c>
      <c r="F66" s="45">
        <v>1506</v>
      </c>
      <c r="G66" s="2">
        <f t="shared" ref="G66:G88" si="6">B66/10000</f>
        <v>1.4964999999999999</v>
      </c>
      <c r="H66" s="2">
        <f t="shared" ref="H66:H97" si="7">E66/G66</f>
        <v>2.0046775810223858</v>
      </c>
      <c r="I66" s="1">
        <f t="shared" ref="I66:I88" si="8">E66/F66</f>
        <v>1.9920318725099601E-3</v>
      </c>
      <c r="J66" s="20">
        <v>0</v>
      </c>
      <c r="K66" s="45">
        <v>0</v>
      </c>
      <c r="L66" s="4">
        <v>31.6</v>
      </c>
      <c r="M66" s="1">
        <v>0.111</v>
      </c>
    </row>
    <row r="67" spans="1:13" x14ac:dyDescent="0.3">
      <c r="A67" s="45" t="s">
        <v>26</v>
      </c>
      <c r="B67" s="12">
        <v>65420</v>
      </c>
      <c r="D67" s="45">
        <v>18</v>
      </c>
      <c r="E67" s="45">
        <v>10</v>
      </c>
      <c r="F67" s="45">
        <v>1506</v>
      </c>
      <c r="G67" s="2">
        <f t="shared" si="6"/>
        <v>6.5419999999999998</v>
      </c>
      <c r="H67" s="2">
        <f t="shared" si="7"/>
        <v>1.5285845307245491</v>
      </c>
      <c r="I67" s="1">
        <f t="shared" si="8"/>
        <v>6.6401062416998674E-3</v>
      </c>
      <c r="J67" s="45">
        <v>4</v>
      </c>
      <c r="K67" s="45">
        <v>4</v>
      </c>
      <c r="L67" s="45">
        <v>56.8</v>
      </c>
      <c r="M67" s="1">
        <v>0.114</v>
      </c>
    </row>
    <row r="68" spans="1:13" x14ac:dyDescent="0.3">
      <c r="A68" s="4" t="s">
        <v>102</v>
      </c>
      <c r="B68" s="12">
        <v>9601</v>
      </c>
      <c r="D68" s="20">
        <v>0</v>
      </c>
      <c r="E68" s="45">
        <v>0</v>
      </c>
      <c r="F68" s="45">
        <v>1506</v>
      </c>
      <c r="G68" s="2">
        <f t="shared" si="6"/>
        <v>0.96009999999999995</v>
      </c>
      <c r="H68" s="2">
        <f t="shared" si="7"/>
        <v>0</v>
      </c>
      <c r="I68" s="1">
        <f t="shared" si="8"/>
        <v>0</v>
      </c>
      <c r="J68" s="20">
        <v>0</v>
      </c>
      <c r="K68" s="45">
        <v>0</v>
      </c>
      <c r="L68" s="4">
        <v>28.7</v>
      </c>
      <c r="M68" s="1">
        <v>0.114</v>
      </c>
    </row>
    <row r="69" spans="1:13" x14ac:dyDescent="0.3">
      <c r="A69" s="45" t="s">
        <v>75</v>
      </c>
      <c r="B69" s="12">
        <v>15771</v>
      </c>
      <c r="D69" s="45">
        <v>11</v>
      </c>
      <c r="E69" s="45">
        <v>6</v>
      </c>
      <c r="F69" s="45">
        <v>1506</v>
      </c>
      <c r="G69" s="2">
        <f t="shared" si="6"/>
        <v>1.5770999999999999</v>
      </c>
      <c r="H69" s="2">
        <f t="shared" si="7"/>
        <v>3.8044512079132589</v>
      </c>
      <c r="I69" s="1">
        <f t="shared" si="8"/>
        <v>3.9840637450199202E-3</v>
      </c>
      <c r="J69" s="45">
        <v>11</v>
      </c>
      <c r="K69" s="45">
        <v>6</v>
      </c>
      <c r="L69" s="45">
        <v>63</v>
      </c>
      <c r="M69" s="1">
        <v>0.107</v>
      </c>
    </row>
    <row r="70" spans="1:13" x14ac:dyDescent="0.3">
      <c r="A70" s="4" t="s">
        <v>43</v>
      </c>
      <c r="B70" s="47">
        <v>140898</v>
      </c>
      <c r="D70" s="45">
        <v>17</v>
      </c>
      <c r="E70" s="45">
        <v>14</v>
      </c>
      <c r="F70" s="45">
        <v>1506</v>
      </c>
      <c r="G70" s="2">
        <f t="shared" si="6"/>
        <v>14.0898</v>
      </c>
      <c r="H70" s="2">
        <f t="shared" si="7"/>
        <v>0.99362659512555185</v>
      </c>
      <c r="I70" s="1">
        <f t="shared" si="8"/>
        <v>9.2961487383798145E-3</v>
      </c>
      <c r="J70" s="45">
        <v>16</v>
      </c>
      <c r="K70" s="45">
        <v>12</v>
      </c>
      <c r="L70" s="45">
        <v>39.9</v>
      </c>
      <c r="M70" s="1">
        <v>0.16</v>
      </c>
    </row>
    <row r="71" spans="1:13" x14ac:dyDescent="0.3">
      <c r="A71" s="45" t="s">
        <v>62</v>
      </c>
      <c r="B71" s="47">
        <v>91895</v>
      </c>
      <c r="D71" s="45">
        <v>26</v>
      </c>
      <c r="E71" s="45">
        <v>17</v>
      </c>
      <c r="F71" s="45">
        <v>1506</v>
      </c>
      <c r="G71" s="2">
        <f t="shared" si="6"/>
        <v>9.1895000000000007</v>
      </c>
      <c r="H71" s="2">
        <f t="shared" si="7"/>
        <v>1.8499374285869741</v>
      </c>
      <c r="I71" s="1">
        <f t="shared" si="8"/>
        <v>1.1288180610889775E-2</v>
      </c>
      <c r="J71" s="45">
        <v>27</v>
      </c>
      <c r="K71" s="45">
        <v>18</v>
      </c>
      <c r="L71" s="4">
        <v>49.1</v>
      </c>
      <c r="M71" s="1">
        <v>5.7000000000000002E-2</v>
      </c>
    </row>
    <row r="72" spans="1:13" x14ac:dyDescent="0.3">
      <c r="A72" s="4" t="s">
        <v>31</v>
      </c>
      <c r="B72" s="47">
        <v>14884</v>
      </c>
      <c r="D72" s="45">
        <v>2</v>
      </c>
      <c r="E72" s="45">
        <v>2</v>
      </c>
      <c r="F72" s="45">
        <v>1506</v>
      </c>
      <c r="G72" s="2">
        <f t="shared" si="6"/>
        <v>1.4883999999999999</v>
      </c>
      <c r="H72" s="2">
        <f t="shared" si="7"/>
        <v>1.3437248051599033</v>
      </c>
      <c r="I72" s="1">
        <f t="shared" si="8"/>
        <v>1.3280212483399733E-3</v>
      </c>
      <c r="J72" s="45">
        <v>3</v>
      </c>
      <c r="K72" s="45">
        <v>3</v>
      </c>
      <c r="L72" s="4">
        <v>30.6</v>
      </c>
      <c r="M72" s="1">
        <v>7.9000000000000001E-2</v>
      </c>
    </row>
    <row r="73" spans="1:13" x14ac:dyDescent="0.3">
      <c r="A73" s="45" t="s">
        <v>86</v>
      </c>
      <c r="B73" s="47">
        <v>200381</v>
      </c>
      <c r="D73" s="45">
        <v>165</v>
      </c>
      <c r="E73" s="45">
        <v>72</v>
      </c>
      <c r="F73" s="45">
        <v>1506</v>
      </c>
      <c r="G73" s="2">
        <f t="shared" si="6"/>
        <v>20.0381</v>
      </c>
      <c r="H73" s="2">
        <f t="shared" si="7"/>
        <v>3.5931550396494676</v>
      </c>
      <c r="I73" s="1">
        <f t="shared" si="8"/>
        <v>4.7808764940239043E-2</v>
      </c>
      <c r="J73" s="45">
        <v>173</v>
      </c>
      <c r="K73" s="45">
        <v>72</v>
      </c>
      <c r="L73" s="4">
        <v>75.099999999999994</v>
      </c>
      <c r="M73" s="1">
        <v>0.107</v>
      </c>
    </row>
    <row r="74" spans="1:13" x14ac:dyDescent="0.3">
      <c r="A74" s="4" t="s">
        <v>59</v>
      </c>
      <c r="B74" s="12">
        <v>154446</v>
      </c>
      <c r="D74" s="45">
        <v>80</v>
      </c>
      <c r="E74" s="45">
        <v>44</v>
      </c>
      <c r="F74" s="45">
        <v>1506</v>
      </c>
      <c r="G74" s="2">
        <f t="shared" si="6"/>
        <v>15.444599999999999</v>
      </c>
      <c r="H74" s="2">
        <f t="shared" si="7"/>
        <v>2.8488921694313873</v>
      </c>
      <c r="I74" s="1">
        <f t="shared" si="8"/>
        <v>2.9216467463479414E-2</v>
      </c>
      <c r="J74" s="45">
        <v>85</v>
      </c>
      <c r="K74" s="45">
        <v>45</v>
      </c>
      <c r="L74" s="4">
        <v>63.5</v>
      </c>
      <c r="M74" s="1">
        <v>0.13500000000000001</v>
      </c>
    </row>
    <row r="75" spans="1:13" x14ac:dyDescent="0.3">
      <c r="A75" s="45" t="s">
        <v>27</v>
      </c>
      <c r="B75" s="12">
        <v>36708</v>
      </c>
      <c r="D75" s="45">
        <v>29</v>
      </c>
      <c r="E75" s="45">
        <v>15</v>
      </c>
      <c r="F75" s="45">
        <v>1506</v>
      </c>
      <c r="G75" s="2">
        <f t="shared" si="6"/>
        <v>3.6707999999999998</v>
      </c>
      <c r="H75" s="2">
        <f t="shared" si="7"/>
        <v>4.0863027133050016</v>
      </c>
      <c r="I75" s="1">
        <f t="shared" si="8"/>
        <v>9.9601593625498006E-3</v>
      </c>
      <c r="J75" s="45">
        <v>1</v>
      </c>
      <c r="K75" s="45">
        <v>1</v>
      </c>
      <c r="L75" s="45">
        <v>51.6</v>
      </c>
      <c r="M75" s="1">
        <v>0.10400000000000001</v>
      </c>
    </row>
    <row r="76" spans="1:13" x14ac:dyDescent="0.3">
      <c r="A76" s="4" t="s">
        <v>82</v>
      </c>
      <c r="B76" s="12">
        <v>9804</v>
      </c>
      <c r="D76" s="45">
        <v>5</v>
      </c>
      <c r="E76" s="45">
        <v>1</v>
      </c>
      <c r="F76" s="45">
        <v>1506</v>
      </c>
      <c r="G76" s="2">
        <f t="shared" si="6"/>
        <v>0.98040000000000005</v>
      </c>
      <c r="H76" s="2">
        <f t="shared" si="7"/>
        <v>1.0199918400652794</v>
      </c>
      <c r="I76" s="1">
        <f t="shared" si="8"/>
        <v>6.6401062416998667E-4</v>
      </c>
      <c r="J76" s="45">
        <v>5</v>
      </c>
      <c r="K76" s="45">
        <v>1</v>
      </c>
      <c r="L76" s="4">
        <v>53</v>
      </c>
      <c r="M76" s="1">
        <v>0.184</v>
      </c>
    </row>
    <row r="77" spans="1:13" x14ac:dyDescent="0.3">
      <c r="A77" s="45" t="s">
        <v>103</v>
      </c>
      <c r="B77" s="12">
        <v>9361</v>
      </c>
      <c r="D77" s="20">
        <v>0</v>
      </c>
      <c r="E77" s="45">
        <v>0</v>
      </c>
      <c r="F77" s="45">
        <v>1506</v>
      </c>
      <c r="G77" s="2">
        <f t="shared" si="6"/>
        <v>0.93610000000000004</v>
      </c>
      <c r="H77" s="2">
        <f t="shared" si="7"/>
        <v>0</v>
      </c>
      <c r="I77" s="1">
        <f t="shared" si="8"/>
        <v>0</v>
      </c>
      <c r="J77" s="20">
        <v>0</v>
      </c>
      <c r="K77" s="45">
        <v>0</v>
      </c>
      <c r="L77" s="45">
        <v>56.3</v>
      </c>
      <c r="M77" s="1">
        <v>0.125</v>
      </c>
    </row>
    <row r="78" spans="1:13" x14ac:dyDescent="0.3">
      <c r="A78" s="4" t="s">
        <v>60</v>
      </c>
      <c r="B78" s="12">
        <v>24255</v>
      </c>
      <c r="D78" s="45">
        <v>7</v>
      </c>
      <c r="E78" s="45">
        <v>5</v>
      </c>
      <c r="F78" s="45">
        <v>1506</v>
      </c>
      <c r="G78" s="2">
        <f t="shared" si="6"/>
        <v>2.4255</v>
      </c>
      <c r="H78" s="2">
        <f t="shared" si="7"/>
        <v>2.0614306328592042</v>
      </c>
      <c r="I78" s="1">
        <f t="shared" si="8"/>
        <v>3.3200531208499337E-3</v>
      </c>
      <c r="J78" s="20">
        <v>0</v>
      </c>
      <c r="K78" s="45">
        <v>0</v>
      </c>
      <c r="L78" s="4">
        <v>27.4</v>
      </c>
      <c r="M78" s="1">
        <v>0.14699999999999999</v>
      </c>
    </row>
    <row r="79" spans="1:13" x14ac:dyDescent="0.3">
      <c r="A79" s="50" t="s">
        <v>85</v>
      </c>
      <c r="B79" s="12">
        <v>3405</v>
      </c>
      <c r="D79" s="20">
        <v>0</v>
      </c>
      <c r="E79" s="45">
        <v>0</v>
      </c>
      <c r="F79" s="45">
        <v>1506</v>
      </c>
      <c r="G79" s="2">
        <f t="shared" si="6"/>
        <v>0.34050000000000002</v>
      </c>
      <c r="H79" s="2">
        <f t="shared" si="7"/>
        <v>0</v>
      </c>
      <c r="I79" s="1">
        <f t="shared" si="8"/>
        <v>0</v>
      </c>
      <c r="J79" s="20">
        <v>0</v>
      </c>
      <c r="K79" s="45">
        <v>0</v>
      </c>
      <c r="L79" s="50">
        <v>99.3</v>
      </c>
      <c r="M79" s="1">
        <v>0.10199999999999999</v>
      </c>
    </row>
    <row r="80" spans="1:13" x14ac:dyDescent="0.3">
      <c r="A80" s="11" t="s">
        <v>28</v>
      </c>
      <c r="B80" s="12">
        <v>21265</v>
      </c>
      <c r="D80" s="20">
        <v>0</v>
      </c>
      <c r="E80" s="45">
        <v>0</v>
      </c>
      <c r="F80" s="45">
        <v>1506</v>
      </c>
      <c r="G80" s="2">
        <f t="shared" si="6"/>
        <v>2.1265000000000001</v>
      </c>
      <c r="H80" s="2">
        <f t="shared" si="7"/>
        <v>0</v>
      </c>
      <c r="I80" s="1">
        <f t="shared" si="8"/>
        <v>0</v>
      </c>
      <c r="J80" s="45">
        <v>2</v>
      </c>
      <c r="K80" s="45">
        <v>1</v>
      </c>
      <c r="L80" s="11">
        <v>11.7</v>
      </c>
      <c r="M80" s="1">
        <v>7.2999999999999995E-2</v>
      </c>
    </row>
    <row r="81" spans="1:13" x14ac:dyDescent="0.3">
      <c r="A81" s="45" t="s">
        <v>80</v>
      </c>
      <c r="B81" s="12">
        <v>13879</v>
      </c>
      <c r="D81" s="45">
        <v>18</v>
      </c>
      <c r="E81" s="45">
        <v>6</v>
      </c>
      <c r="F81" s="45">
        <v>1506</v>
      </c>
      <c r="G81" s="2">
        <f t="shared" si="6"/>
        <v>1.3878999999999999</v>
      </c>
      <c r="H81" s="2">
        <f t="shared" si="7"/>
        <v>4.3230780315584703</v>
      </c>
      <c r="I81" s="1">
        <f t="shared" si="8"/>
        <v>3.9840637450199202E-3</v>
      </c>
      <c r="J81" s="45">
        <v>2</v>
      </c>
      <c r="K81" s="45">
        <v>2</v>
      </c>
      <c r="L81" s="45">
        <v>155.30000000000001</v>
      </c>
      <c r="M81" s="1">
        <v>0.16399999999999998</v>
      </c>
    </row>
    <row r="82" spans="1:13" x14ac:dyDescent="0.3">
      <c r="A82" s="4" t="s">
        <v>29</v>
      </c>
      <c r="B82" s="12">
        <v>18988</v>
      </c>
      <c r="D82" s="45">
        <v>8</v>
      </c>
      <c r="E82" s="45">
        <v>7</v>
      </c>
      <c r="F82" s="45">
        <v>1506</v>
      </c>
      <c r="G82" s="2">
        <f t="shared" si="6"/>
        <v>1.8988</v>
      </c>
      <c r="H82" s="2">
        <f t="shared" si="7"/>
        <v>3.6865388666526226</v>
      </c>
      <c r="I82" s="1">
        <f t="shared" si="8"/>
        <v>4.6480743691899072E-3</v>
      </c>
      <c r="J82" s="45">
        <v>4</v>
      </c>
      <c r="K82" s="45">
        <v>4</v>
      </c>
      <c r="L82" s="4">
        <v>48.2</v>
      </c>
      <c r="M82" s="1">
        <v>8.6999999999999994E-2</v>
      </c>
    </row>
    <row r="83" spans="1:13" x14ac:dyDescent="0.3">
      <c r="A83" s="45" t="s">
        <v>44</v>
      </c>
      <c r="B83" s="12">
        <v>251015</v>
      </c>
      <c r="D83" s="45">
        <v>58</v>
      </c>
      <c r="E83" s="45">
        <v>34</v>
      </c>
      <c r="F83" s="45">
        <v>1506</v>
      </c>
      <c r="G83" s="2">
        <f t="shared" si="6"/>
        <v>25.101500000000001</v>
      </c>
      <c r="H83" s="2">
        <f t="shared" si="7"/>
        <v>1.3545007270481844</v>
      </c>
      <c r="I83" s="1">
        <f t="shared" si="8"/>
        <v>2.2576361221779549E-2</v>
      </c>
      <c r="J83" s="45">
        <v>48</v>
      </c>
      <c r="K83" s="45">
        <v>34</v>
      </c>
      <c r="L83" s="45">
        <v>57.5</v>
      </c>
      <c r="M83" s="1">
        <v>5.4000000000000006E-2</v>
      </c>
    </row>
    <row r="84" spans="1:13" x14ac:dyDescent="0.3">
      <c r="A84" s="4" t="s">
        <v>37</v>
      </c>
      <c r="B84" s="12">
        <v>10995</v>
      </c>
      <c r="D84" s="45">
        <v>2</v>
      </c>
      <c r="E84" s="45">
        <v>2</v>
      </c>
      <c r="F84" s="45">
        <v>1506</v>
      </c>
      <c r="G84" s="2">
        <f t="shared" si="6"/>
        <v>1.0994999999999999</v>
      </c>
      <c r="H84" s="2">
        <f t="shared" si="7"/>
        <v>1.8190086402910415</v>
      </c>
      <c r="I84" s="1">
        <f t="shared" si="8"/>
        <v>1.3280212483399733E-3</v>
      </c>
      <c r="J84" s="45">
        <v>2</v>
      </c>
      <c r="K84" s="45">
        <v>2</v>
      </c>
      <c r="L84" s="4">
        <v>44.4</v>
      </c>
      <c r="M84" s="1">
        <v>0.10800000000000001</v>
      </c>
    </row>
    <row r="85" spans="1:13" x14ac:dyDescent="0.3">
      <c r="A85" s="45" t="s">
        <v>81</v>
      </c>
      <c r="B85" s="12">
        <v>6421</v>
      </c>
      <c r="D85" s="20">
        <v>0</v>
      </c>
      <c r="E85" s="45">
        <v>0</v>
      </c>
      <c r="F85" s="45">
        <v>1506</v>
      </c>
      <c r="G85" s="2">
        <f t="shared" si="6"/>
        <v>0.6421</v>
      </c>
      <c r="H85" s="2">
        <f t="shared" si="7"/>
        <v>0</v>
      </c>
      <c r="I85" s="1">
        <f t="shared" si="8"/>
        <v>0</v>
      </c>
      <c r="J85" s="20">
        <v>0</v>
      </c>
      <c r="K85" s="45">
        <v>0</v>
      </c>
      <c r="L85" s="45">
        <v>70.5</v>
      </c>
      <c r="M85" s="1">
        <v>9.9000000000000005E-2</v>
      </c>
    </row>
    <row r="86" spans="1:13" x14ac:dyDescent="0.3">
      <c r="A86" s="4" t="s">
        <v>30</v>
      </c>
      <c r="B86" s="12">
        <v>51128</v>
      </c>
      <c r="D86" s="45">
        <v>31</v>
      </c>
      <c r="E86" s="45">
        <v>20</v>
      </c>
      <c r="F86" s="45">
        <v>1506</v>
      </c>
      <c r="G86" s="2">
        <f t="shared" si="6"/>
        <v>5.1128</v>
      </c>
      <c r="H86" s="2">
        <f t="shared" si="7"/>
        <v>3.9117508997027071</v>
      </c>
      <c r="I86" s="1">
        <f t="shared" si="8"/>
        <v>1.3280212483399735E-2</v>
      </c>
      <c r="J86" s="45">
        <v>6</v>
      </c>
      <c r="K86" s="45">
        <v>4</v>
      </c>
      <c r="L86" s="4">
        <v>54.2</v>
      </c>
      <c r="M86" s="1">
        <v>0.14699999999999999</v>
      </c>
    </row>
    <row r="87" spans="1:13" x14ac:dyDescent="0.3">
      <c r="A87" s="45" t="s">
        <v>61</v>
      </c>
      <c r="B87" s="12">
        <v>131361</v>
      </c>
      <c r="D87" s="45">
        <v>53</v>
      </c>
      <c r="E87" s="45">
        <v>27</v>
      </c>
      <c r="F87" s="45">
        <v>1506</v>
      </c>
      <c r="G87" s="2">
        <f t="shared" si="6"/>
        <v>13.136100000000001</v>
      </c>
      <c r="H87" s="2">
        <f t="shared" si="7"/>
        <v>2.0554045721332814</v>
      </c>
      <c r="I87" s="1">
        <f t="shared" si="8"/>
        <v>1.7928286852589643E-2</v>
      </c>
      <c r="J87" s="45">
        <v>22</v>
      </c>
      <c r="K87" s="45">
        <v>16</v>
      </c>
      <c r="L87" s="45">
        <v>56.7</v>
      </c>
      <c r="M87" s="1">
        <v>6.2000000000000006E-2</v>
      </c>
    </row>
    <row r="88" spans="1:13" x14ac:dyDescent="0.3">
      <c r="A88" s="5" t="s">
        <v>104</v>
      </c>
      <c r="B88" s="12">
        <v>9945</v>
      </c>
      <c r="D88" s="20">
        <v>0</v>
      </c>
      <c r="E88" s="45">
        <v>0</v>
      </c>
      <c r="F88" s="45">
        <v>1506</v>
      </c>
      <c r="G88" s="2">
        <f t="shared" si="6"/>
        <v>0.99450000000000005</v>
      </c>
      <c r="H88" s="2">
        <f t="shared" si="7"/>
        <v>0</v>
      </c>
      <c r="I88" s="1">
        <f t="shared" si="8"/>
        <v>0</v>
      </c>
      <c r="J88" s="20">
        <v>0</v>
      </c>
      <c r="K88" s="45">
        <v>0</v>
      </c>
      <c r="L88" s="5">
        <v>37.6</v>
      </c>
      <c r="M88" s="1">
        <v>0.11900000000000001</v>
      </c>
    </row>
    <row r="89" spans="1:13" x14ac:dyDescent="0.3">
      <c r="A89" s="4"/>
      <c r="B89" s="52"/>
      <c r="D89">
        <f>SUBTOTAL(109,Table10[20.01 Orders])</f>
        <v>2620</v>
      </c>
      <c r="E89" s="45">
        <f>SUBTOTAL(109,Table10[20.01 Individuals])</f>
        <v>1506</v>
      </c>
      <c r="G89" s="53"/>
      <c r="H89" s="53"/>
      <c r="I89" s="51"/>
      <c r="J89" s="20">
        <f>SUBTOTAL(109,Table10[20.02 Orders])</f>
        <v>1327</v>
      </c>
      <c r="K89" s="45">
        <f>SUBTOTAL(109,Table10[20.02 Individuals])</f>
        <v>841</v>
      </c>
      <c r="L89" s="4"/>
      <c r="M89" s="51"/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06E15-330E-4603-96E0-0FC9484F238A}">
  <dimension ref="A1:N89"/>
  <sheetViews>
    <sheetView workbookViewId="0">
      <selection sqref="A1:A1048576"/>
    </sheetView>
  </sheetViews>
  <sheetFormatPr defaultRowHeight="14.4" x14ac:dyDescent="0.3"/>
  <cols>
    <col min="1" max="1" width="23.77734375" bestFit="1" customWidth="1"/>
    <col min="2" max="2" width="12.33203125" customWidth="1"/>
    <col min="3" max="3" width="19.44140625" hidden="1" customWidth="1"/>
    <col min="4" max="4" width="13.77734375" customWidth="1"/>
    <col min="5" max="5" width="17.44140625" style="45" customWidth="1"/>
    <col min="6" max="6" width="17.109375" style="45" hidden="1" customWidth="1"/>
    <col min="7" max="7" width="17.77734375" style="2" hidden="1" customWidth="1"/>
    <col min="8" max="8" width="28.109375" style="2" bestFit="1" customWidth="1"/>
    <col min="9" max="9" width="31.5546875" style="1" bestFit="1" customWidth="1"/>
    <col min="10" max="10" width="18" style="20" hidden="1" customWidth="1"/>
    <col min="11" max="11" width="17.44140625" style="2" hidden="1" customWidth="1"/>
    <col min="12" max="12" width="18.88671875" bestFit="1" customWidth="1"/>
    <col min="13" max="13" width="11.109375" bestFit="1" customWidth="1"/>
    <col min="14" max="14" width="19.6640625" hidden="1" customWidth="1"/>
  </cols>
  <sheetData>
    <row r="1" spans="1:14" x14ac:dyDescent="0.3">
      <c r="A1" s="8" t="s">
        <v>0</v>
      </c>
      <c r="B1" s="8" t="s">
        <v>1</v>
      </c>
      <c r="C1" s="8" t="s">
        <v>2</v>
      </c>
      <c r="D1" s="8" t="s">
        <v>106</v>
      </c>
      <c r="E1" s="8" t="s">
        <v>107</v>
      </c>
      <c r="F1" s="8" t="s">
        <v>112</v>
      </c>
      <c r="G1" s="13" t="s">
        <v>133</v>
      </c>
      <c r="H1" s="13" t="s">
        <v>132</v>
      </c>
      <c r="I1" s="14" t="s">
        <v>113</v>
      </c>
      <c r="J1" s="8" t="s">
        <v>105</v>
      </c>
      <c r="K1" s="8" t="s">
        <v>109</v>
      </c>
      <c r="L1" s="8" t="s">
        <v>3</v>
      </c>
      <c r="M1" s="13" t="s">
        <v>4</v>
      </c>
      <c r="N1" s="8" t="s">
        <v>5</v>
      </c>
    </row>
    <row r="2" spans="1:14" x14ac:dyDescent="0.3">
      <c r="A2" s="4" t="s">
        <v>45</v>
      </c>
      <c r="B2" s="2">
        <v>15610</v>
      </c>
      <c r="D2" s="45">
        <v>5</v>
      </c>
      <c r="E2" s="45">
        <v>4</v>
      </c>
      <c r="F2" s="45">
        <f>SUBTOTAL(109,Table11[20.01 Individuals])</f>
        <v>1602</v>
      </c>
      <c r="G2" s="2">
        <f t="shared" ref="G2:G33" si="0">B2/10000</f>
        <v>1.5609999999999999</v>
      </c>
      <c r="H2" s="2">
        <f t="shared" ref="H2:H33" si="1">E2/G2</f>
        <v>2.5624599615631007</v>
      </c>
      <c r="I2" s="1">
        <f t="shared" ref="I2:I33" si="2">E2/F2</f>
        <v>2.4968789013732834E-3</v>
      </c>
      <c r="J2" s="45">
        <v>1</v>
      </c>
      <c r="K2" s="45">
        <v>1</v>
      </c>
      <c r="L2" s="4">
        <v>80.599999999999994</v>
      </c>
      <c r="M2" s="1">
        <v>0.128</v>
      </c>
    </row>
    <row r="3" spans="1:14" x14ac:dyDescent="0.3">
      <c r="A3" s="45" t="s">
        <v>40</v>
      </c>
      <c r="B3" s="2">
        <v>348652</v>
      </c>
      <c r="D3" s="45">
        <v>102</v>
      </c>
      <c r="E3" s="45">
        <v>76</v>
      </c>
      <c r="F3" s="45">
        <f>SUBTOTAL(109,Table11[20.01 Individuals])</f>
        <v>1602</v>
      </c>
      <c r="G3" s="2">
        <f t="shared" si="0"/>
        <v>34.865200000000002</v>
      </c>
      <c r="H3" s="2">
        <f t="shared" si="1"/>
        <v>2.1798240078932576</v>
      </c>
      <c r="I3" s="1">
        <f t="shared" si="2"/>
        <v>4.7440699126092382E-2</v>
      </c>
      <c r="J3" s="45">
        <v>3</v>
      </c>
      <c r="K3" s="45">
        <v>3</v>
      </c>
      <c r="L3" s="45">
        <v>52.1</v>
      </c>
      <c r="M3" s="1">
        <v>7.400000000000001E-2</v>
      </c>
    </row>
    <row r="4" spans="1:14" x14ac:dyDescent="0.3">
      <c r="A4" s="4" t="s">
        <v>77</v>
      </c>
      <c r="B4" s="2">
        <v>33766</v>
      </c>
      <c r="D4" s="45">
        <v>7</v>
      </c>
      <c r="E4" s="45">
        <v>4</v>
      </c>
      <c r="F4" s="45">
        <f>SUBTOTAL(109,Table11[20.01 Individuals])</f>
        <v>1602</v>
      </c>
      <c r="G4" s="2">
        <f t="shared" si="0"/>
        <v>3.3765999999999998</v>
      </c>
      <c r="H4" s="2">
        <f t="shared" si="1"/>
        <v>1.1846235858555945</v>
      </c>
      <c r="I4" s="1">
        <f t="shared" si="2"/>
        <v>2.4968789013732834E-3</v>
      </c>
      <c r="J4" s="45">
        <v>1</v>
      </c>
      <c r="K4" s="45">
        <v>1</v>
      </c>
      <c r="L4" s="4">
        <v>45.6</v>
      </c>
      <c r="M4" s="1">
        <v>0.128</v>
      </c>
    </row>
    <row r="5" spans="1:14" x14ac:dyDescent="0.3">
      <c r="A5" s="45" t="s">
        <v>64</v>
      </c>
      <c r="B5" s="2">
        <v>46069</v>
      </c>
      <c r="D5" s="45">
        <v>31</v>
      </c>
      <c r="E5" s="45">
        <v>18</v>
      </c>
      <c r="F5" s="45">
        <f>SUBTOTAL(109,Table11[20.01 Individuals])</f>
        <v>1602</v>
      </c>
      <c r="G5" s="2">
        <f t="shared" si="0"/>
        <v>4.6069000000000004</v>
      </c>
      <c r="H5" s="2">
        <f t="shared" si="1"/>
        <v>3.9071827042045624</v>
      </c>
      <c r="I5" s="1">
        <f t="shared" si="2"/>
        <v>1.1235955056179775E-2</v>
      </c>
      <c r="J5" s="45">
        <v>11</v>
      </c>
      <c r="K5" s="45">
        <v>5</v>
      </c>
      <c r="L5" s="45">
        <v>55.4</v>
      </c>
      <c r="M5" s="1">
        <v>0.19100000000000003</v>
      </c>
    </row>
    <row r="6" spans="1:14" x14ac:dyDescent="0.3">
      <c r="A6" s="4" t="s">
        <v>54</v>
      </c>
      <c r="B6" s="2">
        <v>40000</v>
      </c>
      <c r="D6" s="45">
        <v>7</v>
      </c>
      <c r="E6" s="45">
        <v>7</v>
      </c>
      <c r="F6" s="45">
        <f>SUBTOTAL(109,Table11[20.01 Individuals])</f>
        <v>1602</v>
      </c>
      <c r="G6" s="2">
        <f t="shared" si="0"/>
        <v>4</v>
      </c>
      <c r="H6" s="2">
        <f t="shared" si="1"/>
        <v>1.75</v>
      </c>
      <c r="I6" s="1">
        <f t="shared" si="2"/>
        <v>4.3695380774032462E-3</v>
      </c>
      <c r="J6" s="45">
        <v>4</v>
      </c>
      <c r="K6" s="45">
        <v>4</v>
      </c>
      <c r="L6" s="4">
        <v>39.299999999999997</v>
      </c>
      <c r="M6" s="1">
        <v>0.13500000000000001</v>
      </c>
    </row>
    <row r="7" spans="1:14" x14ac:dyDescent="0.3">
      <c r="A7" s="45" t="s">
        <v>87</v>
      </c>
      <c r="B7" s="2">
        <v>5052</v>
      </c>
      <c r="D7" s="20">
        <v>0</v>
      </c>
      <c r="E7" s="45">
        <v>0</v>
      </c>
      <c r="F7" s="45">
        <f>SUBTOTAL(109,Table11[20.01 Individuals])</f>
        <v>1602</v>
      </c>
      <c r="G7" s="2">
        <f t="shared" si="0"/>
        <v>0.50519999999999998</v>
      </c>
      <c r="H7" s="2">
        <f t="shared" si="1"/>
        <v>0</v>
      </c>
      <c r="I7" s="1">
        <f t="shared" si="2"/>
        <v>0</v>
      </c>
      <c r="J7" s="20">
        <v>0</v>
      </c>
      <c r="K7" s="45">
        <v>0</v>
      </c>
      <c r="L7" s="45">
        <v>84.9</v>
      </c>
      <c r="M7" s="1">
        <v>0.113</v>
      </c>
    </row>
    <row r="8" spans="1:14" x14ac:dyDescent="0.3">
      <c r="A8" s="4" t="s">
        <v>33</v>
      </c>
      <c r="B8" s="2">
        <v>67087</v>
      </c>
      <c r="D8" s="45">
        <v>39</v>
      </c>
      <c r="E8" s="45">
        <v>22</v>
      </c>
      <c r="F8" s="45">
        <f>SUBTOTAL(109,Table11[20.01 Individuals])</f>
        <v>1602</v>
      </c>
      <c r="G8" s="2">
        <f t="shared" si="0"/>
        <v>6.7087000000000003</v>
      </c>
      <c r="H8" s="2">
        <f t="shared" si="1"/>
        <v>3.2793238630435106</v>
      </c>
      <c r="I8" s="1">
        <f t="shared" si="2"/>
        <v>1.3732833957553059E-2</v>
      </c>
      <c r="J8" s="45">
        <v>40</v>
      </c>
      <c r="K8" s="45">
        <v>23</v>
      </c>
      <c r="L8" s="4">
        <v>66</v>
      </c>
      <c r="M8" s="1">
        <v>0.18300000000000002</v>
      </c>
    </row>
    <row r="9" spans="1:14" x14ac:dyDescent="0.3">
      <c r="A9" s="45" t="s">
        <v>34</v>
      </c>
      <c r="B9" s="2">
        <v>25333</v>
      </c>
      <c r="D9" s="45">
        <v>9</v>
      </c>
      <c r="E9" s="45">
        <v>6</v>
      </c>
      <c r="F9" s="45">
        <f>SUBTOTAL(109,Table11[20.01 Individuals])</f>
        <v>1602</v>
      </c>
      <c r="G9" s="2">
        <f t="shared" si="0"/>
        <v>2.5333000000000001</v>
      </c>
      <c r="H9" s="2">
        <f t="shared" si="1"/>
        <v>2.3684522164765327</v>
      </c>
      <c r="I9" s="1">
        <f t="shared" si="2"/>
        <v>3.7453183520599251E-3</v>
      </c>
      <c r="J9" s="45">
        <v>4</v>
      </c>
      <c r="K9" s="45">
        <v>4</v>
      </c>
      <c r="L9" s="45">
        <v>56.6</v>
      </c>
      <c r="M9" s="1">
        <v>0.08</v>
      </c>
    </row>
    <row r="10" spans="1:14" x14ac:dyDescent="0.3">
      <c r="A10" s="4" t="s">
        <v>47</v>
      </c>
      <c r="B10" s="2">
        <v>35744</v>
      </c>
      <c r="D10" s="45">
        <v>28</v>
      </c>
      <c r="E10" s="45">
        <v>16</v>
      </c>
      <c r="F10" s="45">
        <f>SUBTOTAL(109,Table11[20.01 Individuals])</f>
        <v>1602</v>
      </c>
      <c r="G10" s="2">
        <f t="shared" si="0"/>
        <v>3.5743999999999998</v>
      </c>
      <c r="H10" s="2">
        <f t="shared" si="1"/>
        <v>4.476275738585497</v>
      </c>
      <c r="I10" s="1">
        <f t="shared" si="2"/>
        <v>9.9875156054931337E-3</v>
      </c>
      <c r="J10" s="45">
        <v>30</v>
      </c>
      <c r="K10" s="45">
        <v>18</v>
      </c>
      <c r="L10" s="4">
        <v>62.9</v>
      </c>
      <c r="M10" s="1">
        <v>0.13100000000000001</v>
      </c>
    </row>
    <row r="11" spans="1:14" x14ac:dyDescent="0.3">
      <c r="A11" s="50" t="s">
        <v>41</v>
      </c>
      <c r="B11" s="2">
        <v>100621</v>
      </c>
      <c r="D11" s="45">
        <v>22</v>
      </c>
      <c r="E11" s="45">
        <v>17</v>
      </c>
      <c r="F11" s="45">
        <f>SUBTOTAL(109,Table11[20.01 Individuals])</f>
        <v>1602</v>
      </c>
      <c r="G11" s="2">
        <f t="shared" si="0"/>
        <v>10.062099999999999</v>
      </c>
      <c r="H11" s="2">
        <f t="shared" si="1"/>
        <v>1.6895081543614157</v>
      </c>
      <c r="I11" s="1">
        <f t="shared" si="2"/>
        <v>1.0611735330836454E-2</v>
      </c>
      <c r="J11" s="45">
        <v>22</v>
      </c>
      <c r="K11" s="45">
        <v>17</v>
      </c>
      <c r="L11" s="50">
        <v>40.200000000000003</v>
      </c>
      <c r="M11" s="1">
        <v>4.0999999999999995E-2</v>
      </c>
    </row>
    <row r="12" spans="1:14" x14ac:dyDescent="0.3">
      <c r="A12" s="4" t="s">
        <v>51</v>
      </c>
      <c r="B12" s="2">
        <v>28895</v>
      </c>
      <c r="D12" s="45">
        <v>28</v>
      </c>
      <c r="E12" s="45">
        <v>18</v>
      </c>
      <c r="F12" s="45">
        <f>SUBTOTAL(109,Table11[20.01 Individuals])</f>
        <v>1602</v>
      </c>
      <c r="G12" s="2">
        <f t="shared" si="0"/>
        <v>2.8895</v>
      </c>
      <c r="H12" s="2">
        <f t="shared" si="1"/>
        <v>6.2294514621906902</v>
      </c>
      <c r="I12" s="1">
        <f t="shared" si="2"/>
        <v>1.1235955056179775E-2</v>
      </c>
      <c r="J12" s="45">
        <v>19</v>
      </c>
      <c r="K12" s="45">
        <v>11</v>
      </c>
      <c r="L12" s="4">
        <v>31.2</v>
      </c>
      <c r="M12" s="1">
        <v>0.159</v>
      </c>
    </row>
    <row r="13" spans="1:14" x14ac:dyDescent="0.3">
      <c r="A13" s="45" t="s">
        <v>88</v>
      </c>
      <c r="B13" s="2">
        <v>12122</v>
      </c>
      <c r="D13" s="45">
        <v>6</v>
      </c>
      <c r="E13" s="45">
        <v>3</v>
      </c>
      <c r="F13" s="45">
        <f>SUBTOTAL(109,Table11[20.01 Individuals])</f>
        <v>1602</v>
      </c>
      <c r="G13" s="2">
        <f t="shared" si="0"/>
        <v>1.2121999999999999</v>
      </c>
      <c r="H13" s="2">
        <f t="shared" si="1"/>
        <v>2.4748391354561954</v>
      </c>
      <c r="I13" s="1">
        <f t="shared" si="2"/>
        <v>1.8726591760299626E-3</v>
      </c>
      <c r="J13" s="45">
        <v>4</v>
      </c>
      <c r="K13" s="45">
        <v>3</v>
      </c>
      <c r="L13" s="45">
        <v>70.400000000000006</v>
      </c>
      <c r="M13" s="1">
        <v>0.10800000000000001</v>
      </c>
    </row>
    <row r="14" spans="1:14" x14ac:dyDescent="0.3">
      <c r="A14" s="4" t="s">
        <v>53</v>
      </c>
      <c r="B14" s="2">
        <v>54766</v>
      </c>
      <c r="D14" s="45">
        <v>19</v>
      </c>
      <c r="E14" s="45">
        <v>17</v>
      </c>
      <c r="F14" s="45">
        <f>SUBTOTAL(109,Table11[20.01 Individuals])</f>
        <v>1602</v>
      </c>
      <c r="G14" s="2">
        <f t="shared" si="0"/>
        <v>5.4766000000000004</v>
      </c>
      <c r="H14" s="2">
        <f t="shared" si="1"/>
        <v>3.1041156922177993</v>
      </c>
      <c r="I14" s="1">
        <f t="shared" si="2"/>
        <v>1.0611735330836454E-2</v>
      </c>
      <c r="J14" s="45">
        <v>3</v>
      </c>
      <c r="K14" s="45">
        <v>3</v>
      </c>
      <c r="L14" s="4">
        <v>34.6</v>
      </c>
      <c r="M14" s="1">
        <v>0.06</v>
      </c>
    </row>
    <row r="15" spans="1:14" x14ac:dyDescent="0.3">
      <c r="A15" s="45" t="s">
        <v>76</v>
      </c>
      <c r="B15" s="2">
        <v>62886</v>
      </c>
      <c r="D15" s="45">
        <v>30</v>
      </c>
      <c r="E15" s="45">
        <v>23</v>
      </c>
      <c r="F15" s="45">
        <f>SUBTOTAL(109,Table11[20.01 Individuals])</f>
        <v>1602</v>
      </c>
      <c r="G15" s="2">
        <f t="shared" si="0"/>
        <v>6.2885999999999997</v>
      </c>
      <c r="H15" s="2">
        <f t="shared" si="1"/>
        <v>3.6574118245714469</v>
      </c>
      <c r="I15" s="1">
        <f t="shared" si="2"/>
        <v>1.435705368289638E-2</v>
      </c>
      <c r="J15" s="45">
        <v>27</v>
      </c>
      <c r="K15" s="45">
        <v>19</v>
      </c>
      <c r="L15" s="45">
        <v>54.4</v>
      </c>
      <c r="M15" s="1">
        <v>0.11900000000000001</v>
      </c>
    </row>
    <row r="16" spans="1:14" x14ac:dyDescent="0.3">
      <c r="A16" s="4" t="s">
        <v>65</v>
      </c>
      <c r="B16" s="2">
        <v>8824</v>
      </c>
      <c r="D16" s="45">
        <v>3</v>
      </c>
      <c r="E16" s="45">
        <v>3</v>
      </c>
      <c r="F16" s="45">
        <f>SUBTOTAL(109,Table11[20.01 Individuals])</f>
        <v>1602</v>
      </c>
      <c r="G16" s="2">
        <f t="shared" si="0"/>
        <v>0.88239999999999996</v>
      </c>
      <c r="H16" s="2">
        <f t="shared" si="1"/>
        <v>3.399818676337262</v>
      </c>
      <c r="I16" s="1">
        <f t="shared" si="2"/>
        <v>1.8726591760299626E-3</v>
      </c>
      <c r="J16" s="45">
        <v>0</v>
      </c>
      <c r="K16" s="45">
        <v>0</v>
      </c>
      <c r="L16" s="4">
        <v>68.3</v>
      </c>
      <c r="M16" s="1">
        <v>0.16700000000000001</v>
      </c>
    </row>
    <row r="17" spans="1:13" x14ac:dyDescent="0.3">
      <c r="A17" s="45" t="s">
        <v>46</v>
      </c>
      <c r="B17" s="2">
        <v>5264</v>
      </c>
      <c r="D17" s="45">
        <v>4</v>
      </c>
      <c r="E17" s="45">
        <v>2</v>
      </c>
      <c r="F17" s="45">
        <f>SUBTOTAL(109,Table11[20.01 Individuals])</f>
        <v>1602</v>
      </c>
      <c r="G17" s="2">
        <f t="shared" si="0"/>
        <v>0.52639999999999998</v>
      </c>
      <c r="H17" s="2">
        <f t="shared" si="1"/>
        <v>3.7993920972644379</v>
      </c>
      <c r="I17" s="1">
        <f t="shared" si="2"/>
        <v>1.2484394506866417E-3</v>
      </c>
      <c r="J17" s="45">
        <v>2</v>
      </c>
      <c r="K17" s="45">
        <v>2</v>
      </c>
      <c r="L17" s="45">
        <v>41.3</v>
      </c>
      <c r="M17" s="1">
        <v>0.11900000000000001</v>
      </c>
    </row>
    <row r="18" spans="1:13" x14ac:dyDescent="0.3">
      <c r="A18" s="4" t="s">
        <v>89</v>
      </c>
      <c r="B18" s="2">
        <v>11465</v>
      </c>
      <c r="D18" s="45">
        <v>2</v>
      </c>
      <c r="E18" s="45">
        <v>2</v>
      </c>
      <c r="F18" s="45">
        <f>SUBTOTAL(109,Table11[20.01 Individuals])</f>
        <v>1602</v>
      </c>
      <c r="G18" s="2">
        <f t="shared" si="0"/>
        <v>1.1465000000000001</v>
      </c>
      <c r="H18" s="2">
        <f t="shared" si="1"/>
        <v>1.7444395987788921</v>
      </c>
      <c r="I18" s="1">
        <f t="shared" si="2"/>
        <v>1.2484394506866417E-3</v>
      </c>
      <c r="J18" s="45">
        <v>2</v>
      </c>
      <c r="K18" s="45">
        <v>2</v>
      </c>
      <c r="L18" s="4">
        <v>73.900000000000006</v>
      </c>
      <c r="M18" s="1">
        <v>0.16</v>
      </c>
    </row>
    <row r="19" spans="1:13" x14ac:dyDescent="0.3">
      <c r="A19" s="45" t="s">
        <v>52</v>
      </c>
      <c r="B19" s="2">
        <v>64000</v>
      </c>
      <c r="D19" s="45">
        <v>41</v>
      </c>
      <c r="E19" s="45">
        <v>22</v>
      </c>
      <c r="F19" s="45">
        <f>SUBTOTAL(109,Table11[20.01 Individuals])</f>
        <v>1602</v>
      </c>
      <c r="G19" s="2">
        <f t="shared" si="0"/>
        <v>6.4</v>
      </c>
      <c r="H19" s="2">
        <f t="shared" si="1"/>
        <v>3.4375</v>
      </c>
      <c r="I19" s="1">
        <f t="shared" si="2"/>
        <v>1.3732833957553059E-2</v>
      </c>
      <c r="J19" s="45">
        <v>2</v>
      </c>
      <c r="K19" s="45">
        <v>1</v>
      </c>
      <c r="L19" s="45">
        <v>59.7</v>
      </c>
      <c r="M19" s="1">
        <v>0.10400000000000001</v>
      </c>
    </row>
    <row r="20" spans="1:13" x14ac:dyDescent="0.3">
      <c r="A20" s="4" t="s">
        <v>42</v>
      </c>
      <c r="B20" s="2">
        <v>418432</v>
      </c>
      <c r="D20" s="45">
        <v>145</v>
      </c>
      <c r="E20" s="45">
        <v>90</v>
      </c>
      <c r="F20" s="45">
        <f>SUBTOTAL(109,Table11[20.01 Individuals])</f>
        <v>1602</v>
      </c>
      <c r="G20" s="2">
        <f t="shared" si="0"/>
        <v>41.843200000000003</v>
      </c>
      <c r="H20" s="2">
        <f t="shared" si="1"/>
        <v>2.1508871214438665</v>
      </c>
      <c r="I20" s="1">
        <f t="shared" si="2"/>
        <v>5.6179775280898875E-2</v>
      </c>
      <c r="J20" s="45">
        <v>140</v>
      </c>
      <c r="K20" s="45">
        <v>81</v>
      </c>
      <c r="L20" s="4">
        <v>48.4</v>
      </c>
      <c r="M20" s="1">
        <v>7.2000000000000008E-2</v>
      </c>
    </row>
    <row r="21" spans="1:13" x14ac:dyDescent="0.3">
      <c r="A21" s="45" t="s">
        <v>20</v>
      </c>
      <c r="B21" s="2">
        <v>20506</v>
      </c>
      <c r="D21" s="45">
        <v>1</v>
      </c>
      <c r="E21" s="45">
        <v>1</v>
      </c>
      <c r="F21" s="45">
        <f>SUBTOTAL(109,Table11[20.01 Individuals])</f>
        <v>1602</v>
      </c>
      <c r="G21" s="2">
        <f t="shared" si="0"/>
        <v>2.0506000000000002</v>
      </c>
      <c r="H21" s="2">
        <f t="shared" si="1"/>
        <v>0.48766214766409827</v>
      </c>
      <c r="I21" s="1">
        <f t="shared" si="2"/>
        <v>6.2421972534332086E-4</v>
      </c>
      <c r="J21" s="45">
        <v>2</v>
      </c>
      <c r="K21" s="45">
        <v>2</v>
      </c>
      <c r="L21" s="45">
        <v>16.899999999999999</v>
      </c>
      <c r="M21" s="1">
        <v>6.6000000000000003E-2</v>
      </c>
    </row>
    <row r="22" spans="1:13" x14ac:dyDescent="0.3">
      <c r="A22" s="4" t="s">
        <v>78</v>
      </c>
      <c r="B22" s="2">
        <v>37467</v>
      </c>
      <c r="D22" s="45">
        <v>9</v>
      </c>
      <c r="E22" s="45">
        <v>8</v>
      </c>
      <c r="F22" s="45">
        <f>SUBTOTAL(109,Table11[20.01 Individuals])</f>
        <v>1602</v>
      </c>
      <c r="G22" s="2">
        <f t="shared" si="0"/>
        <v>3.7467000000000001</v>
      </c>
      <c r="H22" s="2">
        <f t="shared" si="1"/>
        <v>2.1352123201750874</v>
      </c>
      <c r="I22" s="1">
        <f t="shared" si="2"/>
        <v>4.9937578027465668E-3</v>
      </c>
      <c r="J22" s="45">
        <v>2</v>
      </c>
      <c r="K22" s="45">
        <v>2</v>
      </c>
      <c r="L22" s="4">
        <v>91</v>
      </c>
      <c r="M22" s="1">
        <v>8.6999999999999994E-2</v>
      </c>
    </row>
    <row r="23" spans="1:13" x14ac:dyDescent="0.3">
      <c r="A23" s="45" t="s">
        <v>35</v>
      </c>
      <c r="B23" s="2">
        <v>13780</v>
      </c>
      <c r="D23" s="45">
        <v>5</v>
      </c>
      <c r="E23" s="45">
        <v>5</v>
      </c>
      <c r="F23" s="45">
        <f>SUBTOTAL(109,Table11[20.01 Individuals])</f>
        <v>1602</v>
      </c>
      <c r="G23" s="2">
        <f t="shared" si="0"/>
        <v>1.3779999999999999</v>
      </c>
      <c r="H23" s="2">
        <f t="shared" si="1"/>
        <v>3.6284470246734402</v>
      </c>
      <c r="I23" s="1">
        <f t="shared" si="2"/>
        <v>3.1210986267166041E-3</v>
      </c>
      <c r="J23" s="20">
        <v>0</v>
      </c>
      <c r="K23" s="45">
        <v>0</v>
      </c>
      <c r="L23" s="45">
        <v>54.7</v>
      </c>
      <c r="M23" s="1">
        <v>0.126</v>
      </c>
    </row>
    <row r="24" spans="1:13" x14ac:dyDescent="0.3">
      <c r="A24" s="4" t="s">
        <v>21</v>
      </c>
      <c r="B24" s="2">
        <v>20885</v>
      </c>
      <c r="D24" s="45">
        <v>2</v>
      </c>
      <c r="E24" s="45">
        <v>1</v>
      </c>
      <c r="F24" s="45">
        <f>SUBTOTAL(109,Table11[20.01 Individuals])</f>
        <v>1602</v>
      </c>
      <c r="G24" s="2">
        <f t="shared" si="0"/>
        <v>2.0884999999999998</v>
      </c>
      <c r="H24" s="2">
        <f t="shared" si="1"/>
        <v>0.47881254488867614</v>
      </c>
      <c r="I24" s="1">
        <f t="shared" si="2"/>
        <v>6.2421972534332086E-4</v>
      </c>
      <c r="J24" s="45">
        <v>1</v>
      </c>
      <c r="K24" s="45">
        <v>1</v>
      </c>
      <c r="L24" s="4">
        <v>29.8</v>
      </c>
      <c r="M24" s="1">
        <v>0.121</v>
      </c>
    </row>
    <row r="25" spans="1:13" x14ac:dyDescent="0.3">
      <c r="A25" s="45" t="s">
        <v>22</v>
      </c>
      <c r="B25" s="2">
        <v>30576</v>
      </c>
      <c r="D25" s="45">
        <v>12</v>
      </c>
      <c r="E25" s="45">
        <v>9</v>
      </c>
      <c r="F25" s="45">
        <f>SUBTOTAL(109,Table11[20.01 Individuals])</f>
        <v>1602</v>
      </c>
      <c r="G25" s="2">
        <f t="shared" si="0"/>
        <v>3.0575999999999999</v>
      </c>
      <c r="H25" s="2">
        <f t="shared" si="1"/>
        <v>2.9434850863422293</v>
      </c>
      <c r="I25" s="1">
        <f t="shared" si="2"/>
        <v>5.6179775280898875E-3</v>
      </c>
      <c r="J25" s="45">
        <v>4</v>
      </c>
      <c r="K25" s="45">
        <v>3</v>
      </c>
      <c r="L25" s="45">
        <v>35.700000000000003</v>
      </c>
      <c r="M25" s="1">
        <v>0.11199999999999999</v>
      </c>
    </row>
    <row r="26" spans="1:13" x14ac:dyDescent="0.3">
      <c r="A26" s="4" t="s">
        <v>32</v>
      </c>
      <c r="B26" s="2">
        <v>46717</v>
      </c>
      <c r="D26" s="45">
        <v>47</v>
      </c>
      <c r="E26" s="45">
        <v>36</v>
      </c>
      <c r="F26" s="45">
        <f>SUBTOTAL(109,Table11[20.01 Individuals])</f>
        <v>1602</v>
      </c>
      <c r="G26" s="2">
        <f t="shared" si="0"/>
        <v>4.6717000000000004</v>
      </c>
      <c r="H26" s="2">
        <f t="shared" si="1"/>
        <v>7.7059742706081291</v>
      </c>
      <c r="I26" s="1">
        <f t="shared" si="2"/>
        <v>2.247191011235955E-2</v>
      </c>
      <c r="J26" s="45">
        <v>7</v>
      </c>
      <c r="K26" s="45">
        <v>5</v>
      </c>
      <c r="L26" s="4">
        <v>46.9</v>
      </c>
      <c r="M26" s="1">
        <v>0.109</v>
      </c>
    </row>
    <row r="27" spans="1:13" x14ac:dyDescent="0.3">
      <c r="A27" s="45" t="s">
        <v>84</v>
      </c>
      <c r="B27" s="2">
        <v>5886</v>
      </c>
      <c r="D27" s="20">
        <v>0</v>
      </c>
      <c r="E27" s="45">
        <v>0</v>
      </c>
      <c r="F27" s="45">
        <f>SUBTOTAL(109,Table11[20.01 Individuals])</f>
        <v>1602</v>
      </c>
      <c r="G27" s="2">
        <f t="shared" si="0"/>
        <v>0.58860000000000001</v>
      </c>
      <c r="H27" s="2">
        <f t="shared" si="1"/>
        <v>0</v>
      </c>
      <c r="I27" s="1">
        <f t="shared" si="2"/>
        <v>0</v>
      </c>
      <c r="J27" s="20">
        <v>0</v>
      </c>
      <c r="K27" s="45">
        <v>0</v>
      </c>
      <c r="L27" s="45">
        <v>47.2</v>
      </c>
      <c r="M27" s="1">
        <v>0.115</v>
      </c>
    </row>
    <row r="28" spans="1:13" x14ac:dyDescent="0.3">
      <c r="A28" s="11" t="s">
        <v>18</v>
      </c>
      <c r="B28" s="2">
        <v>1237604</v>
      </c>
      <c r="D28" s="45">
        <v>890</v>
      </c>
      <c r="E28" s="45">
        <v>438</v>
      </c>
      <c r="F28" s="45">
        <f>SUBTOTAL(109,Table11[20.01 Individuals])</f>
        <v>1602</v>
      </c>
      <c r="G28" s="2">
        <f t="shared" si="0"/>
        <v>123.7604</v>
      </c>
      <c r="H28" s="2">
        <f t="shared" si="1"/>
        <v>3.5390965122931082</v>
      </c>
      <c r="I28" s="1">
        <f t="shared" si="2"/>
        <v>0.27340823970037453</v>
      </c>
      <c r="J28" s="45">
        <v>215</v>
      </c>
      <c r="K28" s="45">
        <v>143</v>
      </c>
      <c r="L28" s="11">
        <v>38.6</v>
      </c>
      <c r="M28" s="1">
        <v>0.11900000000000001</v>
      </c>
    </row>
    <row r="29" spans="1:13" x14ac:dyDescent="0.3">
      <c r="A29" s="45" t="s">
        <v>23</v>
      </c>
      <c r="B29" s="2">
        <v>18834</v>
      </c>
      <c r="D29" s="45">
        <v>37</v>
      </c>
      <c r="E29" s="45">
        <v>12</v>
      </c>
      <c r="F29" s="45">
        <f>SUBTOTAL(109,Table11[20.01 Individuals])</f>
        <v>1602</v>
      </c>
      <c r="G29" s="2">
        <f t="shared" si="0"/>
        <v>1.8834</v>
      </c>
      <c r="H29" s="2">
        <f t="shared" si="1"/>
        <v>6.3714558776680477</v>
      </c>
      <c r="I29" s="1">
        <f t="shared" si="2"/>
        <v>7.4906367041198503E-3</v>
      </c>
      <c r="J29" s="45">
        <v>21</v>
      </c>
      <c r="K29" s="45">
        <v>11</v>
      </c>
      <c r="L29" s="45">
        <v>23.4</v>
      </c>
      <c r="M29" s="1">
        <v>0.10300000000000001</v>
      </c>
    </row>
    <row r="30" spans="1:13" x14ac:dyDescent="0.3">
      <c r="A30" s="4" t="s">
        <v>66</v>
      </c>
      <c r="B30" s="2">
        <v>20730</v>
      </c>
      <c r="D30" s="45">
        <v>6</v>
      </c>
      <c r="E30" s="45">
        <v>3</v>
      </c>
      <c r="F30" s="45">
        <f>SUBTOTAL(109,Table11[20.01 Individuals])</f>
        <v>1602</v>
      </c>
      <c r="G30" s="2">
        <f t="shared" si="0"/>
        <v>2.073</v>
      </c>
      <c r="H30" s="2">
        <f t="shared" si="1"/>
        <v>1.4471780028943559</v>
      </c>
      <c r="I30" s="1">
        <f t="shared" si="2"/>
        <v>1.8726591760299626E-3</v>
      </c>
      <c r="J30" s="45">
        <v>4</v>
      </c>
      <c r="K30" s="45">
        <v>3</v>
      </c>
      <c r="L30" s="4">
        <v>57.4</v>
      </c>
      <c r="M30" s="1">
        <v>0.115</v>
      </c>
    </row>
    <row r="31" spans="1:13" x14ac:dyDescent="0.3">
      <c r="A31" s="45" t="s">
        <v>55</v>
      </c>
      <c r="B31" s="2">
        <v>39009</v>
      </c>
      <c r="D31" s="45">
        <v>9</v>
      </c>
      <c r="E31" s="45">
        <v>5</v>
      </c>
      <c r="F31" s="45">
        <f>SUBTOTAL(109,Table11[20.01 Individuals])</f>
        <v>1602</v>
      </c>
      <c r="G31" s="2">
        <f t="shared" si="0"/>
        <v>3.9009</v>
      </c>
      <c r="H31" s="2">
        <f t="shared" si="1"/>
        <v>1.2817554923222847</v>
      </c>
      <c r="I31" s="1">
        <f t="shared" si="2"/>
        <v>3.1210986267166041E-3</v>
      </c>
      <c r="J31" s="45">
        <v>5</v>
      </c>
      <c r="K31" s="45">
        <v>4</v>
      </c>
      <c r="L31" s="45">
        <v>52.4</v>
      </c>
      <c r="M31" s="1">
        <v>7.2000000000000008E-2</v>
      </c>
    </row>
    <row r="32" spans="1:13" x14ac:dyDescent="0.3">
      <c r="A32" s="4" t="s">
        <v>48</v>
      </c>
      <c r="B32" s="2">
        <v>45672</v>
      </c>
      <c r="D32" s="45">
        <v>18</v>
      </c>
      <c r="E32" s="45">
        <v>11</v>
      </c>
      <c r="F32" s="45">
        <f>SUBTOTAL(109,Table11[20.01 Individuals])</f>
        <v>1602</v>
      </c>
      <c r="G32" s="2">
        <f t="shared" si="0"/>
        <v>4.5671999999999997</v>
      </c>
      <c r="H32" s="2">
        <f t="shared" si="1"/>
        <v>2.4084778420038537</v>
      </c>
      <c r="I32" s="1">
        <f t="shared" si="2"/>
        <v>6.8664169787765296E-3</v>
      </c>
      <c r="J32" s="45">
        <v>8</v>
      </c>
      <c r="K32" s="45">
        <v>4</v>
      </c>
      <c r="L32" s="4">
        <v>65.099999999999994</v>
      </c>
      <c r="M32" s="1">
        <v>0.13300000000000001</v>
      </c>
    </row>
    <row r="33" spans="1:13" x14ac:dyDescent="0.3">
      <c r="A33" s="45" t="s">
        <v>90</v>
      </c>
      <c r="B33" s="2">
        <v>9978</v>
      </c>
      <c r="D33" s="20">
        <v>0</v>
      </c>
      <c r="E33" s="45">
        <v>0</v>
      </c>
      <c r="F33" s="45">
        <f>SUBTOTAL(109,Table11[20.01 Individuals])</f>
        <v>1602</v>
      </c>
      <c r="G33" s="2">
        <f t="shared" si="0"/>
        <v>0.99780000000000002</v>
      </c>
      <c r="H33" s="2">
        <f t="shared" si="1"/>
        <v>0</v>
      </c>
      <c r="I33" s="1">
        <f t="shared" si="2"/>
        <v>0</v>
      </c>
      <c r="J33" s="20">
        <v>0</v>
      </c>
      <c r="K33" s="45">
        <v>0</v>
      </c>
      <c r="L33" s="45">
        <v>26.5</v>
      </c>
      <c r="M33" s="1">
        <v>0.09</v>
      </c>
    </row>
    <row r="34" spans="1:13" x14ac:dyDescent="0.3">
      <c r="A34" s="4" t="s">
        <v>56</v>
      </c>
      <c r="B34" s="2">
        <v>15841</v>
      </c>
      <c r="D34" s="45">
        <v>2</v>
      </c>
      <c r="E34" s="45">
        <v>2</v>
      </c>
      <c r="F34" s="45">
        <f>SUBTOTAL(109,Table11[20.01 Individuals])</f>
        <v>1602</v>
      </c>
      <c r="G34" s="2">
        <f t="shared" ref="G34:G65" si="3">B34/10000</f>
        <v>1.5841000000000001</v>
      </c>
      <c r="H34" s="2">
        <f t="shared" ref="H34:H65" si="4">E34/G34</f>
        <v>1.2625465564042673</v>
      </c>
      <c r="I34" s="1">
        <f t="shared" ref="I34:I65" si="5">E34/F34</f>
        <v>1.2484394506866417E-3</v>
      </c>
      <c r="J34" s="20">
        <v>0</v>
      </c>
      <c r="K34" s="45">
        <v>0</v>
      </c>
      <c r="L34" s="4">
        <v>82.4</v>
      </c>
      <c r="M34" s="1">
        <v>0.13500000000000001</v>
      </c>
    </row>
    <row r="35" spans="1:13" x14ac:dyDescent="0.3">
      <c r="A35" s="45" t="s">
        <v>91</v>
      </c>
      <c r="B35" s="2">
        <v>42481</v>
      </c>
      <c r="D35" s="45">
        <v>13</v>
      </c>
      <c r="E35" s="45">
        <v>11</v>
      </c>
      <c r="F35" s="45">
        <f>SUBTOTAL(109,Table11[20.01 Individuals])</f>
        <v>1602</v>
      </c>
      <c r="G35" s="2">
        <f t="shared" si="3"/>
        <v>4.2481</v>
      </c>
      <c r="H35" s="2">
        <f t="shared" si="4"/>
        <v>2.5893929050634403</v>
      </c>
      <c r="I35" s="1">
        <f t="shared" si="5"/>
        <v>6.8664169787765296E-3</v>
      </c>
      <c r="J35" s="45">
        <v>2</v>
      </c>
      <c r="K35" s="45">
        <v>2</v>
      </c>
      <c r="L35" s="45">
        <v>64.3</v>
      </c>
      <c r="M35" s="1">
        <v>0.113</v>
      </c>
    </row>
    <row r="36" spans="1:13" x14ac:dyDescent="0.3">
      <c r="A36" s="4" t="s">
        <v>67</v>
      </c>
      <c r="B36" s="2">
        <v>4339</v>
      </c>
      <c r="D36" s="20">
        <v>0</v>
      </c>
      <c r="E36" s="45">
        <v>0</v>
      </c>
      <c r="F36" s="45">
        <f>SUBTOTAL(109,Table11[20.01 Individuals])</f>
        <v>1602</v>
      </c>
      <c r="G36" s="2">
        <f t="shared" si="3"/>
        <v>0.43390000000000001</v>
      </c>
      <c r="H36" s="2">
        <f t="shared" si="4"/>
        <v>0</v>
      </c>
      <c r="I36" s="1">
        <f t="shared" si="5"/>
        <v>0</v>
      </c>
      <c r="J36" s="20">
        <v>0</v>
      </c>
      <c r="K36" s="45">
        <v>0</v>
      </c>
      <c r="L36" s="4">
        <v>38.700000000000003</v>
      </c>
      <c r="M36" s="1">
        <v>0.11199999999999999</v>
      </c>
    </row>
    <row r="37" spans="1:13" x14ac:dyDescent="0.3">
      <c r="A37" s="45" t="s">
        <v>49</v>
      </c>
      <c r="B37" s="2">
        <v>12753</v>
      </c>
      <c r="D37" s="45">
        <v>18</v>
      </c>
      <c r="E37" s="45">
        <v>5</v>
      </c>
      <c r="F37" s="45">
        <f>SUBTOTAL(109,Table11[20.01 Individuals])</f>
        <v>1602</v>
      </c>
      <c r="G37" s="2">
        <f t="shared" si="3"/>
        <v>1.2753000000000001</v>
      </c>
      <c r="H37" s="2">
        <f t="shared" si="4"/>
        <v>3.9206461224809845</v>
      </c>
      <c r="I37" s="1">
        <f t="shared" si="5"/>
        <v>3.1210986267166041E-3</v>
      </c>
      <c r="J37" s="45">
        <v>5</v>
      </c>
      <c r="K37" s="45">
        <v>2</v>
      </c>
      <c r="L37" s="45">
        <v>59.5</v>
      </c>
      <c r="M37" s="1">
        <v>0.16899999999999998</v>
      </c>
    </row>
    <row r="38" spans="1:13" x14ac:dyDescent="0.3">
      <c r="A38" s="4" t="s">
        <v>92</v>
      </c>
      <c r="B38" s="2">
        <v>6741</v>
      </c>
      <c r="D38" s="20">
        <v>0</v>
      </c>
      <c r="E38" s="45">
        <v>0</v>
      </c>
      <c r="F38" s="45">
        <f>SUBTOTAL(109,Table11[20.01 Individuals])</f>
        <v>1602</v>
      </c>
      <c r="G38" s="2">
        <f t="shared" si="3"/>
        <v>0.67410000000000003</v>
      </c>
      <c r="H38" s="2">
        <f t="shared" si="4"/>
        <v>0</v>
      </c>
      <c r="I38" s="1">
        <f t="shared" si="5"/>
        <v>0</v>
      </c>
      <c r="J38" s="20">
        <v>0</v>
      </c>
      <c r="K38" s="45">
        <v>0</v>
      </c>
      <c r="L38" s="4">
        <v>61</v>
      </c>
      <c r="M38" s="1">
        <v>8.5000000000000006E-2</v>
      </c>
    </row>
    <row r="39" spans="1:13" x14ac:dyDescent="0.3">
      <c r="A39" s="45" t="s">
        <v>50</v>
      </c>
      <c r="B39" s="2">
        <v>10626</v>
      </c>
      <c r="D39" s="45">
        <v>5</v>
      </c>
      <c r="E39" s="45">
        <v>3</v>
      </c>
      <c r="F39" s="45">
        <f>SUBTOTAL(109,Table11[20.01 Individuals])</f>
        <v>1602</v>
      </c>
      <c r="G39" s="2">
        <f t="shared" si="3"/>
        <v>1.0626</v>
      </c>
      <c r="H39" s="2">
        <f t="shared" si="4"/>
        <v>2.8232636928289101</v>
      </c>
      <c r="I39" s="1">
        <f t="shared" si="5"/>
        <v>1.8726591760299626E-3</v>
      </c>
      <c r="J39" s="20">
        <v>1</v>
      </c>
      <c r="K39" s="45">
        <v>1</v>
      </c>
      <c r="L39" s="45">
        <v>32.799999999999997</v>
      </c>
      <c r="M39" s="1">
        <v>0.12</v>
      </c>
    </row>
    <row r="40" spans="1:13" x14ac:dyDescent="0.3">
      <c r="A40" s="4" t="s">
        <v>68</v>
      </c>
      <c r="B40" s="2">
        <v>3883</v>
      </c>
      <c r="D40" s="45">
        <v>5</v>
      </c>
      <c r="E40" s="45">
        <v>3</v>
      </c>
      <c r="F40" s="45">
        <f>SUBTOTAL(109,Table11[20.01 Individuals])</f>
        <v>1602</v>
      </c>
      <c r="G40" s="2">
        <f t="shared" si="3"/>
        <v>0.38829999999999998</v>
      </c>
      <c r="H40" s="2">
        <f t="shared" si="4"/>
        <v>7.7259850630955453</v>
      </c>
      <c r="I40" s="1">
        <f t="shared" si="5"/>
        <v>1.8726591760299626E-3</v>
      </c>
      <c r="J40" s="20">
        <v>0</v>
      </c>
      <c r="K40" s="45">
        <v>0</v>
      </c>
      <c r="L40" s="4">
        <v>68.2</v>
      </c>
      <c r="M40" s="1">
        <v>8.1000000000000003E-2</v>
      </c>
    </row>
    <row r="41" spans="1:13" x14ac:dyDescent="0.3">
      <c r="A41" s="45" t="s">
        <v>39</v>
      </c>
      <c r="B41" s="2">
        <v>27639</v>
      </c>
      <c r="D41" s="45">
        <v>7</v>
      </c>
      <c r="E41" s="45">
        <v>4</v>
      </c>
      <c r="F41" s="45">
        <f>SUBTOTAL(109,Table11[20.01 Individuals])</f>
        <v>1602</v>
      </c>
      <c r="G41" s="2">
        <f t="shared" si="3"/>
        <v>2.7639</v>
      </c>
      <c r="H41" s="2">
        <f t="shared" si="4"/>
        <v>1.4472303628930134</v>
      </c>
      <c r="I41" s="1">
        <f t="shared" si="5"/>
        <v>2.4968789013732834E-3</v>
      </c>
      <c r="J41" s="20">
        <v>0</v>
      </c>
      <c r="K41" s="45">
        <v>0</v>
      </c>
      <c r="L41" s="45">
        <v>10.9</v>
      </c>
      <c r="M41" s="1">
        <v>8.5000000000000006E-2</v>
      </c>
    </row>
    <row r="42" spans="1:13" x14ac:dyDescent="0.3">
      <c r="A42" s="4" t="s">
        <v>93</v>
      </c>
      <c r="B42" s="2">
        <v>5766</v>
      </c>
      <c r="D42" s="20">
        <v>0</v>
      </c>
      <c r="E42" s="45">
        <v>0</v>
      </c>
      <c r="F42" s="45">
        <f>SUBTOTAL(109,Table11[20.01 Individuals])</f>
        <v>1602</v>
      </c>
      <c r="G42" s="2">
        <f t="shared" si="3"/>
        <v>0.5766</v>
      </c>
      <c r="H42" s="2">
        <f t="shared" si="4"/>
        <v>0</v>
      </c>
      <c r="I42" s="1">
        <f t="shared" si="5"/>
        <v>0</v>
      </c>
      <c r="J42" s="20">
        <v>0</v>
      </c>
      <c r="K42" s="45">
        <v>0</v>
      </c>
      <c r="L42" s="4">
        <v>43.2</v>
      </c>
      <c r="M42" s="1">
        <v>0.11599999999999999</v>
      </c>
    </row>
    <row r="43" spans="1:13" x14ac:dyDescent="0.3">
      <c r="A43" s="45" t="s">
        <v>94</v>
      </c>
      <c r="B43" s="2">
        <v>25684</v>
      </c>
      <c r="D43" s="45">
        <v>22</v>
      </c>
      <c r="E43" s="45">
        <v>12</v>
      </c>
      <c r="F43" s="45">
        <f>SUBTOTAL(109,Table11[20.01 Individuals])</f>
        <v>1602</v>
      </c>
      <c r="G43" s="2">
        <f t="shared" si="3"/>
        <v>2.5684</v>
      </c>
      <c r="H43" s="2">
        <f t="shared" si="4"/>
        <v>4.6721694440118364</v>
      </c>
      <c r="I43" s="1">
        <f t="shared" si="5"/>
        <v>7.4906367041198503E-3</v>
      </c>
      <c r="J43" s="45">
        <v>8</v>
      </c>
      <c r="K43" s="45">
        <v>6</v>
      </c>
      <c r="L43" s="45">
        <v>49.5</v>
      </c>
      <c r="M43" s="1">
        <v>0.13900000000000001</v>
      </c>
    </row>
    <row r="44" spans="1:13" x14ac:dyDescent="0.3">
      <c r="A44" s="4" t="s">
        <v>69</v>
      </c>
      <c r="B44" s="2">
        <v>35853</v>
      </c>
      <c r="D44" s="45">
        <v>9</v>
      </c>
      <c r="E44" s="45">
        <v>7</v>
      </c>
      <c r="F44" s="45">
        <f>SUBTOTAL(109,Table11[20.01 Individuals])</f>
        <v>1602</v>
      </c>
      <c r="G44" s="2">
        <f t="shared" si="3"/>
        <v>3.5853000000000002</v>
      </c>
      <c r="H44" s="2">
        <f t="shared" si="4"/>
        <v>1.9524168130979276</v>
      </c>
      <c r="I44" s="1">
        <f t="shared" si="5"/>
        <v>4.3695380774032462E-3</v>
      </c>
      <c r="J44" s="20">
        <v>0</v>
      </c>
      <c r="K44" s="45">
        <v>0</v>
      </c>
      <c r="L44" s="4">
        <v>69</v>
      </c>
      <c r="M44" s="1">
        <v>8.1000000000000003E-2</v>
      </c>
    </row>
    <row r="45" spans="1:13" x14ac:dyDescent="0.3">
      <c r="A45" s="45" t="s">
        <v>70</v>
      </c>
      <c r="B45" s="2">
        <v>5443</v>
      </c>
      <c r="D45" s="45">
        <v>4</v>
      </c>
      <c r="E45" s="45">
        <v>2</v>
      </c>
      <c r="F45" s="45">
        <f>SUBTOTAL(109,Table11[20.01 Individuals])</f>
        <v>1602</v>
      </c>
      <c r="G45" s="2">
        <f t="shared" si="3"/>
        <v>0.54430000000000001</v>
      </c>
      <c r="H45" s="2">
        <f t="shared" si="4"/>
        <v>3.6744442403086532</v>
      </c>
      <c r="I45" s="1">
        <f t="shared" si="5"/>
        <v>1.2484394506866417E-3</v>
      </c>
      <c r="J45" s="45">
        <v>4</v>
      </c>
      <c r="K45" s="45">
        <v>2</v>
      </c>
      <c r="L45" s="45">
        <v>37.700000000000003</v>
      </c>
      <c r="M45" s="1">
        <v>0.22399999999999998</v>
      </c>
    </row>
    <row r="46" spans="1:13" x14ac:dyDescent="0.3">
      <c r="A46" s="4" t="s">
        <v>38</v>
      </c>
      <c r="B46" s="2">
        <v>9317</v>
      </c>
      <c r="D46" s="45">
        <v>7</v>
      </c>
      <c r="E46" s="45">
        <v>6</v>
      </c>
      <c r="F46" s="45">
        <f>SUBTOTAL(109,Table11[20.01 Individuals])</f>
        <v>1602</v>
      </c>
      <c r="G46" s="2">
        <f t="shared" si="3"/>
        <v>0.93169999999999997</v>
      </c>
      <c r="H46" s="2">
        <f t="shared" si="4"/>
        <v>6.439841150584952</v>
      </c>
      <c r="I46" s="1">
        <f t="shared" si="5"/>
        <v>3.7453183520599251E-3</v>
      </c>
      <c r="J46" s="45">
        <v>5</v>
      </c>
      <c r="K46" s="45">
        <v>5</v>
      </c>
      <c r="L46" s="4">
        <v>24</v>
      </c>
      <c r="M46" s="1">
        <v>7.4999999999999997E-2</v>
      </c>
    </row>
    <row r="47" spans="1:13" x14ac:dyDescent="0.3">
      <c r="A47" s="45" t="s">
        <v>95</v>
      </c>
      <c r="B47" s="2">
        <v>19880</v>
      </c>
      <c r="D47" s="45">
        <v>11</v>
      </c>
      <c r="E47" s="45">
        <v>6</v>
      </c>
      <c r="F47" s="45">
        <f>SUBTOTAL(109,Table11[20.01 Individuals])</f>
        <v>1602</v>
      </c>
      <c r="G47" s="2">
        <f t="shared" si="3"/>
        <v>1.988</v>
      </c>
      <c r="H47" s="2">
        <f t="shared" si="4"/>
        <v>3.018108651911469</v>
      </c>
      <c r="I47" s="1">
        <f t="shared" si="5"/>
        <v>3.7453183520599251E-3</v>
      </c>
      <c r="J47" s="45">
        <v>3</v>
      </c>
      <c r="K47" s="45">
        <v>2</v>
      </c>
      <c r="L47" s="45">
        <v>76.7</v>
      </c>
      <c r="M47" s="1">
        <v>0.11599999999999999</v>
      </c>
    </row>
    <row r="48" spans="1:13" x14ac:dyDescent="0.3">
      <c r="A48" s="4" t="s">
        <v>96</v>
      </c>
      <c r="B48" s="2">
        <v>23109</v>
      </c>
      <c r="D48" s="45">
        <v>9</v>
      </c>
      <c r="E48" s="45">
        <v>4</v>
      </c>
      <c r="F48" s="45">
        <f>SUBTOTAL(109,Table11[20.01 Individuals])</f>
        <v>1602</v>
      </c>
      <c r="G48" s="2">
        <f t="shared" si="3"/>
        <v>2.3109000000000002</v>
      </c>
      <c r="H48" s="2">
        <f t="shared" si="4"/>
        <v>1.7309273443247217</v>
      </c>
      <c r="I48" s="1">
        <f t="shared" si="5"/>
        <v>2.4968789013732834E-3</v>
      </c>
      <c r="J48" s="45">
        <v>7</v>
      </c>
      <c r="K48" s="45">
        <v>4</v>
      </c>
      <c r="L48" s="4">
        <v>30.2</v>
      </c>
      <c r="M48" s="1">
        <v>9.4E-2</v>
      </c>
    </row>
    <row r="49" spans="1:13" x14ac:dyDescent="0.3">
      <c r="A49" s="45" t="s">
        <v>58</v>
      </c>
      <c r="B49" s="2">
        <v>25860</v>
      </c>
      <c r="D49" s="45">
        <v>21</v>
      </c>
      <c r="E49" s="45">
        <v>12</v>
      </c>
      <c r="F49" s="45">
        <f>SUBTOTAL(109,Table11[20.01 Individuals])</f>
        <v>1602</v>
      </c>
      <c r="G49" s="2">
        <f t="shared" si="3"/>
        <v>2.5859999999999999</v>
      </c>
      <c r="H49" s="2">
        <f t="shared" si="4"/>
        <v>4.6403712296983759</v>
      </c>
      <c r="I49" s="1">
        <f t="shared" si="5"/>
        <v>7.4906367041198503E-3</v>
      </c>
      <c r="J49" s="45">
        <v>12</v>
      </c>
      <c r="K49" s="45">
        <v>5</v>
      </c>
      <c r="L49" s="45">
        <v>74.5</v>
      </c>
      <c r="M49" s="1">
        <v>0.11800000000000001</v>
      </c>
    </row>
    <row r="50" spans="1:13" x14ac:dyDescent="0.3">
      <c r="A50" s="4" t="s">
        <v>57</v>
      </c>
      <c r="B50" s="2">
        <v>32826</v>
      </c>
      <c r="D50" s="45">
        <v>15</v>
      </c>
      <c r="E50" s="45">
        <v>10</v>
      </c>
      <c r="F50" s="45">
        <f>SUBTOTAL(109,Table11[20.01 Individuals])</f>
        <v>1602</v>
      </c>
      <c r="G50" s="2">
        <f t="shared" si="3"/>
        <v>3.2826</v>
      </c>
      <c r="H50" s="2">
        <f t="shared" si="4"/>
        <v>3.0463656857369159</v>
      </c>
      <c r="I50" s="1">
        <f t="shared" si="5"/>
        <v>6.2421972534332081E-3</v>
      </c>
      <c r="J50" s="45">
        <v>1</v>
      </c>
      <c r="K50" s="45">
        <v>1</v>
      </c>
      <c r="L50" s="4">
        <v>64.8</v>
      </c>
      <c r="M50" s="1">
        <v>0.11699999999999999</v>
      </c>
    </row>
    <row r="51" spans="1:13" x14ac:dyDescent="0.3">
      <c r="A51" s="45" t="s">
        <v>24</v>
      </c>
      <c r="B51" s="2">
        <v>39192</v>
      </c>
      <c r="D51" s="45">
        <v>6</v>
      </c>
      <c r="E51" s="45">
        <v>5</v>
      </c>
      <c r="F51" s="45">
        <f>SUBTOTAL(109,Table11[20.01 Individuals])</f>
        <v>1602</v>
      </c>
      <c r="G51" s="2">
        <f t="shared" si="3"/>
        <v>3.9192</v>
      </c>
      <c r="H51" s="2">
        <f t="shared" si="4"/>
        <v>1.2757705654215146</v>
      </c>
      <c r="I51" s="1">
        <f t="shared" si="5"/>
        <v>3.1210986267166041E-3</v>
      </c>
      <c r="J51" s="45">
        <v>4</v>
      </c>
      <c r="K51" s="45">
        <v>3</v>
      </c>
      <c r="L51" s="45">
        <v>41.2</v>
      </c>
      <c r="M51" s="1">
        <v>0.14000000000000001</v>
      </c>
    </row>
    <row r="52" spans="1:13" x14ac:dyDescent="0.3">
      <c r="A52" s="4" t="s">
        <v>97</v>
      </c>
      <c r="B52" s="2">
        <v>8332</v>
      </c>
      <c r="D52" s="20">
        <v>0</v>
      </c>
      <c r="E52" s="45">
        <v>0</v>
      </c>
      <c r="F52" s="45">
        <f>SUBTOTAL(109,Table11[20.01 Individuals])</f>
        <v>1602</v>
      </c>
      <c r="G52" s="2">
        <f t="shared" si="3"/>
        <v>0.83320000000000005</v>
      </c>
      <c r="H52" s="2">
        <f t="shared" si="4"/>
        <v>0</v>
      </c>
      <c r="I52" s="1">
        <f t="shared" si="5"/>
        <v>0</v>
      </c>
      <c r="J52" s="20">
        <v>0</v>
      </c>
      <c r="K52" s="45">
        <v>0</v>
      </c>
      <c r="L52" s="4">
        <v>36.1</v>
      </c>
      <c r="M52" s="1">
        <v>9.1999999999999998E-2</v>
      </c>
    </row>
    <row r="53" spans="1:13" x14ac:dyDescent="0.3">
      <c r="A53" s="45" t="s">
        <v>36</v>
      </c>
      <c r="B53" s="2">
        <v>33603</v>
      </c>
      <c r="D53" s="45">
        <v>19</v>
      </c>
      <c r="E53" s="45">
        <v>9</v>
      </c>
      <c r="F53" s="45">
        <f>SUBTOTAL(109,Table11[20.01 Individuals])</f>
        <v>1602</v>
      </c>
      <c r="G53" s="2">
        <f t="shared" si="3"/>
        <v>3.3603000000000001</v>
      </c>
      <c r="H53" s="2">
        <f t="shared" si="4"/>
        <v>2.6783322917596641</v>
      </c>
      <c r="I53" s="1">
        <f t="shared" si="5"/>
        <v>5.6179775280898875E-3</v>
      </c>
      <c r="J53" s="45">
        <v>5</v>
      </c>
      <c r="K53" s="45">
        <v>4</v>
      </c>
      <c r="L53" s="45">
        <v>20.2</v>
      </c>
      <c r="M53" s="1">
        <v>0.11800000000000001</v>
      </c>
    </row>
    <row r="54" spans="1:13" x14ac:dyDescent="0.3">
      <c r="A54" s="4" t="s">
        <v>98</v>
      </c>
      <c r="B54" s="2">
        <v>21825</v>
      </c>
      <c r="D54" s="45">
        <v>3</v>
      </c>
      <c r="E54" s="45">
        <v>2</v>
      </c>
      <c r="F54" s="45">
        <f>SUBTOTAL(109,Table11[20.01 Individuals])</f>
        <v>1602</v>
      </c>
      <c r="G54" s="2">
        <f t="shared" si="3"/>
        <v>2.1825000000000001</v>
      </c>
      <c r="H54" s="2">
        <f t="shared" si="4"/>
        <v>0.91638029782359676</v>
      </c>
      <c r="I54" s="1">
        <f t="shared" si="5"/>
        <v>1.2484394506866417E-3</v>
      </c>
      <c r="J54" s="45">
        <v>2</v>
      </c>
      <c r="K54" s="45">
        <v>1</v>
      </c>
      <c r="L54" s="4">
        <v>48.5</v>
      </c>
      <c r="M54" s="1">
        <v>0.14099999999999999</v>
      </c>
    </row>
    <row r="55" spans="1:13" x14ac:dyDescent="0.3">
      <c r="A55" s="50" t="s">
        <v>71</v>
      </c>
      <c r="B55" s="2">
        <v>6592</v>
      </c>
      <c r="D55" s="20">
        <v>0</v>
      </c>
      <c r="E55" s="45">
        <v>0</v>
      </c>
      <c r="F55" s="45">
        <f>SUBTOTAL(109,Table11[20.01 Individuals])</f>
        <v>1602</v>
      </c>
      <c r="G55" s="2">
        <f t="shared" si="3"/>
        <v>0.65920000000000001</v>
      </c>
      <c r="H55" s="2">
        <f t="shared" si="4"/>
        <v>0</v>
      </c>
      <c r="I55" s="1">
        <f t="shared" si="5"/>
        <v>0</v>
      </c>
      <c r="J55" s="20">
        <v>0</v>
      </c>
      <c r="K55" s="45">
        <v>0</v>
      </c>
      <c r="L55" s="50">
        <v>26.4</v>
      </c>
      <c r="M55" s="1">
        <v>0.11699999999999999</v>
      </c>
    </row>
    <row r="56" spans="1:13" x14ac:dyDescent="0.3">
      <c r="A56" s="4" t="s">
        <v>25</v>
      </c>
      <c r="B56" s="2">
        <v>153039</v>
      </c>
      <c r="D56" s="45">
        <v>99</v>
      </c>
      <c r="E56" s="45">
        <v>47</v>
      </c>
      <c r="F56" s="45">
        <f>SUBTOTAL(109,Table11[20.01 Individuals])</f>
        <v>1602</v>
      </c>
      <c r="G56" s="2">
        <f t="shared" si="3"/>
        <v>15.303900000000001</v>
      </c>
      <c r="H56" s="2">
        <f t="shared" si="4"/>
        <v>3.0711125922150564</v>
      </c>
      <c r="I56" s="1">
        <f t="shared" si="5"/>
        <v>2.9338327091136079E-2</v>
      </c>
      <c r="J56" s="45">
        <v>83</v>
      </c>
      <c r="K56" s="45">
        <v>45</v>
      </c>
      <c r="L56" s="4">
        <v>28.9</v>
      </c>
      <c r="M56" s="1">
        <v>9.1999999999999998E-2</v>
      </c>
    </row>
    <row r="57" spans="1:13" x14ac:dyDescent="0.3">
      <c r="A57" s="45" t="s">
        <v>79</v>
      </c>
      <c r="B57" s="2">
        <v>58001</v>
      </c>
      <c r="D57" s="45">
        <v>23</v>
      </c>
      <c r="E57" s="45">
        <v>13</v>
      </c>
      <c r="F57" s="45">
        <f>SUBTOTAL(109,Table11[20.01 Individuals])</f>
        <v>1602</v>
      </c>
      <c r="G57" s="2">
        <f t="shared" si="3"/>
        <v>5.8000999999999996</v>
      </c>
      <c r="H57" s="2">
        <f t="shared" si="4"/>
        <v>2.241340666540232</v>
      </c>
      <c r="I57" s="1">
        <f t="shared" si="5"/>
        <v>8.1148564294631718E-3</v>
      </c>
      <c r="J57" s="45">
        <v>26</v>
      </c>
      <c r="K57" s="45">
        <v>16</v>
      </c>
      <c r="L57" s="45">
        <v>56.2</v>
      </c>
      <c r="M57" s="1">
        <v>9.6999999999999989E-2</v>
      </c>
    </row>
    <row r="58" spans="1:13" x14ac:dyDescent="0.3">
      <c r="A58" s="4" t="s">
        <v>72</v>
      </c>
      <c r="B58" s="2">
        <v>14244</v>
      </c>
      <c r="D58" s="45">
        <v>19</v>
      </c>
      <c r="E58" s="45">
        <v>9</v>
      </c>
      <c r="F58" s="45">
        <f>SUBTOTAL(109,Table11[20.01 Individuals])</f>
        <v>1602</v>
      </c>
      <c r="G58" s="2">
        <f t="shared" si="3"/>
        <v>1.4244000000000001</v>
      </c>
      <c r="H58" s="2">
        <f t="shared" si="4"/>
        <v>6.3184498736310024</v>
      </c>
      <c r="I58" s="1">
        <f t="shared" si="5"/>
        <v>5.6179775280898875E-3</v>
      </c>
      <c r="J58" s="45">
        <v>17</v>
      </c>
      <c r="K58" s="45">
        <v>7</v>
      </c>
      <c r="L58" s="4">
        <v>74.8</v>
      </c>
      <c r="M58" s="1">
        <v>8.6999999999999994E-2</v>
      </c>
    </row>
    <row r="59" spans="1:13" x14ac:dyDescent="0.3">
      <c r="A59" s="45" t="s">
        <v>63</v>
      </c>
      <c r="B59" s="2">
        <v>28879</v>
      </c>
      <c r="D59" s="45">
        <v>20</v>
      </c>
      <c r="E59" s="45">
        <v>13</v>
      </c>
      <c r="F59" s="45">
        <f>SUBTOTAL(109,Table11[20.01 Individuals])</f>
        <v>1602</v>
      </c>
      <c r="G59" s="2">
        <f t="shared" si="3"/>
        <v>2.8879000000000001</v>
      </c>
      <c r="H59" s="2">
        <f t="shared" si="4"/>
        <v>4.5015409120814427</v>
      </c>
      <c r="I59" s="1">
        <f t="shared" si="5"/>
        <v>8.1148564294631718E-3</v>
      </c>
      <c r="J59" s="45">
        <v>11</v>
      </c>
      <c r="K59" s="45">
        <v>4</v>
      </c>
      <c r="L59" s="45">
        <v>63.3</v>
      </c>
      <c r="M59" s="1">
        <v>0.13699999999999998</v>
      </c>
    </row>
    <row r="60" spans="1:13" x14ac:dyDescent="0.3">
      <c r="A60" s="4" t="s">
        <v>99</v>
      </c>
      <c r="B60" s="2">
        <v>9211</v>
      </c>
      <c r="D60" s="45">
        <v>2</v>
      </c>
      <c r="E60" s="45">
        <v>1</v>
      </c>
      <c r="F60" s="45">
        <f>SUBTOTAL(109,Table11[20.01 Individuals])</f>
        <v>1602</v>
      </c>
      <c r="G60" s="2">
        <f t="shared" si="3"/>
        <v>0.92110000000000003</v>
      </c>
      <c r="H60" s="2">
        <f t="shared" si="4"/>
        <v>1.0856584518510477</v>
      </c>
      <c r="I60" s="1">
        <f t="shared" si="5"/>
        <v>6.2421972534332086E-4</v>
      </c>
      <c r="J60" s="20">
        <v>0</v>
      </c>
      <c r="K60" s="45">
        <v>0</v>
      </c>
      <c r="L60" s="4">
        <v>74.7</v>
      </c>
      <c r="M60" s="1">
        <v>0.127</v>
      </c>
    </row>
    <row r="61" spans="1:13" x14ac:dyDescent="0.3">
      <c r="A61" s="45" t="s">
        <v>73</v>
      </c>
      <c r="B61" s="2">
        <v>31647</v>
      </c>
      <c r="D61" s="45">
        <v>40</v>
      </c>
      <c r="E61" s="45">
        <v>17</v>
      </c>
      <c r="F61" s="45">
        <f>SUBTOTAL(109,Table11[20.01 Individuals])</f>
        <v>1602</v>
      </c>
      <c r="G61" s="2">
        <f t="shared" si="3"/>
        <v>3.1646999999999998</v>
      </c>
      <c r="H61" s="2">
        <f t="shared" si="4"/>
        <v>5.3717571965747153</v>
      </c>
      <c r="I61" s="1">
        <f t="shared" si="5"/>
        <v>1.0611735330836454E-2</v>
      </c>
      <c r="J61" s="45">
        <v>20</v>
      </c>
      <c r="K61" s="45">
        <v>11</v>
      </c>
      <c r="L61" s="45">
        <v>64.099999999999994</v>
      </c>
      <c r="M61" s="1">
        <v>0.13</v>
      </c>
    </row>
    <row r="62" spans="1:13" x14ac:dyDescent="0.3">
      <c r="A62" s="4" t="s">
        <v>83</v>
      </c>
      <c r="B62" s="2">
        <v>11026</v>
      </c>
      <c r="D62" s="45">
        <v>5</v>
      </c>
      <c r="E62" s="45">
        <v>4</v>
      </c>
      <c r="F62" s="45">
        <f>SUBTOTAL(109,Table11[20.01 Individuals])</f>
        <v>1602</v>
      </c>
      <c r="G62" s="2">
        <f t="shared" si="3"/>
        <v>1.1026</v>
      </c>
      <c r="H62" s="2">
        <f t="shared" si="4"/>
        <v>3.6277888626881913</v>
      </c>
      <c r="I62" s="1">
        <f t="shared" si="5"/>
        <v>2.4968789013732834E-3</v>
      </c>
      <c r="J62" s="45">
        <v>2</v>
      </c>
      <c r="K62" s="45">
        <v>2</v>
      </c>
      <c r="L62" s="4">
        <v>68.599999999999994</v>
      </c>
      <c r="M62" s="1">
        <v>9.5000000000000001E-2</v>
      </c>
    </row>
    <row r="63" spans="1:13" x14ac:dyDescent="0.3">
      <c r="A63" s="45" t="s">
        <v>19</v>
      </c>
      <c r="B63" s="2">
        <v>540653</v>
      </c>
      <c r="D63" s="45">
        <v>293</v>
      </c>
      <c r="E63" s="45">
        <v>190</v>
      </c>
      <c r="F63" s="45">
        <f>SUBTOTAL(109,Table11[20.01 Individuals])</f>
        <v>1602</v>
      </c>
      <c r="G63" s="2">
        <f t="shared" si="3"/>
        <v>54.065300000000001</v>
      </c>
      <c r="H63" s="2">
        <f t="shared" si="4"/>
        <v>3.5142688563644335</v>
      </c>
      <c r="I63" s="1">
        <f t="shared" si="5"/>
        <v>0.11860174781523096</v>
      </c>
      <c r="J63" s="45">
        <v>170</v>
      </c>
      <c r="K63" s="45">
        <v>129</v>
      </c>
      <c r="L63" s="45">
        <v>42</v>
      </c>
      <c r="M63" s="1">
        <v>0.159</v>
      </c>
    </row>
    <row r="64" spans="1:13" x14ac:dyDescent="0.3">
      <c r="A64" s="4" t="s">
        <v>74</v>
      </c>
      <c r="B64" s="2">
        <v>3996</v>
      </c>
      <c r="D64" s="45">
        <v>2</v>
      </c>
      <c r="E64" s="45">
        <v>1</v>
      </c>
      <c r="F64" s="45">
        <f>SUBTOTAL(109,Table11[20.01 Individuals])</f>
        <v>1602</v>
      </c>
      <c r="G64" s="2">
        <f t="shared" si="3"/>
        <v>0.39960000000000001</v>
      </c>
      <c r="H64" s="2">
        <f t="shared" si="4"/>
        <v>2.5025025025025025</v>
      </c>
      <c r="I64" s="1">
        <f t="shared" si="5"/>
        <v>6.2421972534332086E-4</v>
      </c>
      <c r="J64" s="45">
        <v>1</v>
      </c>
      <c r="K64" s="45">
        <v>1</v>
      </c>
      <c r="L64" s="4">
        <v>32</v>
      </c>
      <c r="M64" s="1">
        <v>0.10400000000000001</v>
      </c>
    </row>
    <row r="65" spans="1:13" x14ac:dyDescent="0.3">
      <c r="A65" s="45" t="s">
        <v>100</v>
      </c>
      <c r="B65" s="2">
        <v>15275</v>
      </c>
      <c r="D65" s="45">
        <v>7</v>
      </c>
      <c r="E65" s="45">
        <v>5</v>
      </c>
      <c r="F65" s="45">
        <f>SUBTOTAL(109,Table11[20.01 Individuals])</f>
        <v>1602</v>
      </c>
      <c r="G65" s="2">
        <f t="shared" si="3"/>
        <v>1.5275000000000001</v>
      </c>
      <c r="H65" s="2">
        <f t="shared" si="4"/>
        <v>3.2733224222585924</v>
      </c>
      <c r="I65" s="1">
        <f t="shared" si="5"/>
        <v>3.1210986267166041E-3</v>
      </c>
      <c r="J65" s="45">
        <v>5</v>
      </c>
      <c r="K65" s="45">
        <v>3</v>
      </c>
      <c r="L65" s="45">
        <v>50</v>
      </c>
      <c r="M65" s="1">
        <v>0.11599999999999999</v>
      </c>
    </row>
    <row r="66" spans="1:13" x14ac:dyDescent="0.3">
      <c r="A66" s="4" t="s">
        <v>101</v>
      </c>
      <c r="B66" s="2">
        <v>14719</v>
      </c>
      <c r="D66" s="45">
        <v>1</v>
      </c>
      <c r="E66" s="45">
        <v>1</v>
      </c>
      <c r="F66" s="45">
        <f>SUBTOTAL(109,Table11[20.01 Individuals])</f>
        <v>1602</v>
      </c>
      <c r="G66" s="2">
        <f t="shared" ref="G66:G88" si="6">B66/10000</f>
        <v>1.4719</v>
      </c>
      <c r="H66" s="2">
        <f t="shared" ref="H66:H97" si="7">E66/G66</f>
        <v>0.6793939805693322</v>
      </c>
      <c r="I66" s="1">
        <f t="shared" ref="I66:I88" si="8">E66/F66</f>
        <v>6.2421972534332086E-4</v>
      </c>
      <c r="J66" s="45">
        <v>1</v>
      </c>
      <c r="K66" s="45">
        <v>1</v>
      </c>
      <c r="L66" s="4">
        <v>31</v>
      </c>
      <c r="M66" s="1">
        <v>0.105</v>
      </c>
    </row>
    <row r="67" spans="1:13" x14ac:dyDescent="0.3">
      <c r="A67" s="45" t="s">
        <v>26</v>
      </c>
      <c r="B67" s="2">
        <v>65607</v>
      </c>
      <c r="D67" s="45">
        <v>16</v>
      </c>
      <c r="E67" s="45">
        <v>11</v>
      </c>
      <c r="F67" s="45">
        <f>SUBTOTAL(109,Table11[20.01 Individuals])</f>
        <v>1602</v>
      </c>
      <c r="G67" s="2">
        <f t="shared" si="6"/>
        <v>6.5606999999999998</v>
      </c>
      <c r="H67" s="2">
        <f t="shared" si="7"/>
        <v>1.6766503574313718</v>
      </c>
      <c r="I67" s="1">
        <f t="shared" si="8"/>
        <v>6.8664169787765296E-3</v>
      </c>
      <c r="J67" s="45">
        <v>16</v>
      </c>
      <c r="K67" s="45">
        <v>13</v>
      </c>
      <c r="L67" s="45">
        <v>50.2</v>
      </c>
      <c r="M67" s="1">
        <v>0.11699999999999999</v>
      </c>
    </row>
    <row r="68" spans="1:13" x14ac:dyDescent="0.3">
      <c r="A68" s="4" t="s">
        <v>102</v>
      </c>
      <c r="B68" s="2">
        <v>9484</v>
      </c>
      <c r="D68" s="45">
        <v>5</v>
      </c>
      <c r="E68" s="45">
        <v>5</v>
      </c>
      <c r="F68" s="45">
        <f>SUBTOTAL(109,Table11[20.01 Individuals])</f>
        <v>1602</v>
      </c>
      <c r="G68" s="2">
        <f t="shared" si="6"/>
        <v>0.94840000000000002</v>
      </c>
      <c r="H68" s="2">
        <f t="shared" si="7"/>
        <v>5.2720371151412904</v>
      </c>
      <c r="I68" s="1">
        <f t="shared" si="8"/>
        <v>3.1210986267166041E-3</v>
      </c>
      <c r="J68" s="45">
        <v>2</v>
      </c>
      <c r="K68" s="45">
        <v>2</v>
      </c>
      <c r="L68" s="4">
        <v>59.6</v>
      </c>
      <c r="M68" s="1">
        <v>0.107</v>
      </c>
    </row>
    <row r="69" spans="1:13" x14ac:dyDescent="0.3">
      <c r="A69" s="45" t="s">
        <v>75</v>
      </c>
      <c r="B69" s="2">
        <v>15659</v>
      </c>
      <c r="D69" s="45">
        <v>4</v>
      </c>
      <c r="E69" s="45">
        <v>2</v>
      </c>
      <c r="F69" s="45">
        <f>SUBTOTAL(109,Table11[20.01 Individuals])</f>
        <v>1602</v>
      </c>
      <c r="G69" s="2">
        <f t="shared" si="6"/>
        <v>1.5659000000000001</v>
      </c>
      <c r="H69" s="2">
        <f t="shared" si="7"/>
        <v>1.2772207676096812</v>
      </c>
      <c r="I69" s="1">
        <f t="shared" si="8"/>
        <v>1.2484394506866417E-3</v>
      </c>
      <c r="J69" s="45">
        <v>3</v>
      </c>
      <c r="K69" s="45">
        <v>3</v>
      </c>
      <c r="L69" s="45">
        <v>60.4</v>
      </c>
      <c r="M69" s="1">
        <v>8.4000000000000005E-2</v>
      </c>
    </row>
    <row r="70" spans="1:13" x14ac:dyDescent="0.3">
      <c r="A70" s="4" t="s">
        <v>43</v>
      </c>
      <c r="B70" s="49">
        <v>142436</v>
      </c>
      <c r="D70" s="45">
        <v>29</v>
      </c>
      <c r="E70" s="45">
        <v>16</v>
      </c>
      <c r="F70" s="45">
        <f>SUBTOTAL(109,Table11[20.01 Individuals])</f>
        <v>1602</v>
      </c>
      <c r="G70" s="2">
        <f t="shared" si="6"/>
        <v>14.243600000000001</v>
      </c>
      <c r="H70" s="2">
        <f t="shared" si="7"/>
        <v>1.1233115223679406</v>
      </c>
      <c r="I70" s="1">
        <f t="shared" si="8"/>
        <v>9.9875156054931337E-3</v>
      </c>
      <c r="J70" s="45">
        <v>21</v>
      </c>
      <c r="K70" s="45">
        <v>6</v>
      </c>
      <c r="L70" s="45">
        <v>37.200000000000003</v>
      </c>
      <c r="M70" s="1">
        <v>0.155</v>
      </c>
    </row>
    <row r="71" spans="1:13" x14ac:dyDescent="0.3">
      <c r="A71" s="45" t="s">
        <v>62</v>
      </c>
      <c r="B71" s="49">
        <v>93457</v>
      </c>
      <c r="D71" s="45">
        <v>19</v>
      </c>
      <c r="E71" s="45">
        <v>15</v>
      </c>
      <c r="F71" s="45">
        <f>SUBTOTAL(109,Table11[20.01 Individuals])</f>
        <v>1602</v>
      </c>
      <c r="G71" s="2">
        <f t="shared" si="6"/>
        <v>9.3457000000000008</v>
      </c>
      <c r="H71" s="2">
        <f t="shared" si="7"/>
        <v>1.6050162106637276</v>
      </c>
      <c r="I71" s="1">
        <f t="shared" si="8"/>
        <v>9.3632958801498131E-3</v>
      </c>
      <c r="J71" s="45">
        <v>20</v>
      </c>
      <c r="K71" s="45">
        <v>15</v>
      </c>
      <c r="L71" s="4">
        <v>41.1</v>
      </c>
      <c r="M71" s="1">
        <v>5.7000000000000002E-2</v>
      </c>
    </row>
    <row r="72" spans="1:13" x14ac:dyDescent="0.3">
      <c r="A72" s="4" t="s">
        <v>31</v>
      </c>
      <c r="B72" s="49">
        <v>14824</v>
      </c>
      <c r="D72" s="45">
        <v>7</v>
      </c>
      <c r="E72" s="45">
        <v>4</v>
      </c>
      <c r="F72" s="45">
        <f>SUBTOTAL(109,Table11[20.01 Individuals])</f>
        <v>1602</v>
      </c>
      <c r="G72" s="2">
        <f t="shared" si="6"/>
        <v>1.4823999999999999</v>
      </c>
      <c r="H72" s="2">
        <f t="shared" si="7"/>
        <v>2.698327037236913</v>
      </c>
      <c r="I72" s="1">
        <f t="shared" si="8"/>
        <v>2.4968789013732834E-3</v>
      </c>
      <c r="J72" s="45">
        <v>1</v>
      </c>
      <c r="K72" s="45">
        <v>1</v>
      </c>
      <c r="L72" s="4">
        <v>28</v>
      </c>
      <c r="M72" s="1">
        <v>7.2000000000000008E-2</v>
      </c>
    </row>
    <row r="73" spans="1:13" x14ac:dyDescent="0.3">
      <c r="A73" s="45" t="s">
        <v>86</v>
      </c>
      <c r="B73" s="49">
        <v>199744</v>
      </c>
      <c r="D73" s="45">
        <v>192</v>
      </c>
      <c r="E73" s="45">
        <v>86</v>
      </c>
      <c r="F73" s="45">
        <f>SUBTOTAL(109,Table11[20.01 Individuals])</f>
        <v>1602</v>
      </c>
      <c r="G73" s="2">
        <f t="shared" si="6"/>
        <v>19.974399999999999</v>
      </c>
      <c r="H73" s="2">
        <f t="shared" si="7"/>
        <v>4.3055110541493109</v>
      </c>
      <c r="I73" s="1">
        <f t="shared" si="8"/>
        <v>5.3682896379525592E-2</v>
      </c>
      <c r="J73" s="45">
        <v>163</v>
      </c>
      <c r="K73" s="45">
        <v>75</v>
      </c>
      <c r="L73" s="4">
        <v>64.599999999999994</v>
      </c>
      <c r="M73" s="1">
        <v>9.8000000000000004E-2</v>
      </c>
    </row>
    <row r="74" spans="1:13" x14ac:dyDescent="0.3">
      <c r="A74" s="4" t="s">
        <v>59</v>
      </c>
      <c r="B74" s="2">
        <v>155732</v>
      </c>
      <c r="D74" s="45">
        <v>98</v>
      </c>
      <c r="E74" s="45">
        <v>62</v>
      </c>
      <c r="F74" s="45">
        <f>SUBTOTAL(109,Table11[20.01 Individuals])</f>
        <v>1602</v>
      </c>
      <c r="G74" s="2">
        <f t="shared" si="6"/>
        <v>15.5732</v>
      </c>
      <c r="H74" s="2">
        <f t="shared" si="7"/>
        <v>3.9811984691649758</v>
      </c>
      <c r="I74" s="1">
        <f t="shared" si="8"/>
        <v>3.870162297128589E-2</v>
      </c>
      <c r="J74" s="45">
        <v>81</v>
      </c>
      <c r="K74" s="45">
        <v>55</v>
      </c>
      <c r="L74" s="4">
        <v>55</v>
      </c>
      <c r="M74" s="1">
        <v>0.13699999999999998</v>
      </c>
    </row>
    <row r="75" spans="1:13" x14ac:dyDescent="0.3">
      <c r="A75" s="45" t="s">
        <v>27</v>
      </c>
      <c r="B75" s="2">
        <v>36765</v>
      </c>
      <c r="D75" s="45">
        <v>8</v>
      </c>
      <c r="E75" s="45">
        <v>6</v>
      </c>
      <c r="F75" s="45">
        <f>SUBTOTAL(109,Table11[20.01 Individuals])</f>
        <v>1602</v>
      </c>
      <c r="G75" s="2">
        <f t="shared" si="6"/>
        <v>3.6764999999999999</v>
      </c>
      <c r="H75" s="2">
        <f t="shared" si="7"/>
        <v>1.6319869441044472</v>
      </c>
      <c r="I75" s="1">
        <f t="shared" si="8"/>
        <v>3.7453183520599251E-3</v>
      </c>
      <c r="J75" s="45">
        <v>8</v>
      </c>
      <c r="K75" s="45">
        <v>6</v>
      </c>
      <c r="L75" s="45">
        <v>48</v>
      </c>
      <c r="M75" s="1">
        <v>9.4E-2</v>
      </c>
    </row>
    <row r="76" spans="1:13" x14ac:dyDescent="0.3">
      <c r="A76" s="4" t="s">
        <v>82</v>
      </c>
      <c r="B76" s="2">
        <v>9742</v>
      </c>
      <c r="D76" s="20">
        <v>0</v>
      </c>
      <c r="E76" s="45">
        <v>0</v>
      </c>
      <c r="F76" s="45">
        <f>SUBTOTAL(109,Table11[20.01 Individuals])</f>
        <v>1602</v>
      </c>
      <c r="G76" s="2">
        <f t="shared" si="6"/>
        <v>0.97419999999999995</v>
      </c>
      <c r="H76" s="2">
        <f t="shared" si="7"/>
        <v>0</v>
      </c>
      <c r="I76" s="1">
        <f t="shared" si="8"/>
        <v>0</v>
      </c>
      <c r="J76" s="20">
        <v>0</v>
      </c>
      <c r="K76" s="45">
        <v>0</v>
      </c>
      <c r="L76" s="4">
        <v>57.5</v>
      </c>
      <c r="M76" s="1">
        <v>0.17399999999999999</v>
      </c>
    </row>
    <row r="77" spans="1:13" x14ac:dyDescent="0.3">
      <c r="A77" s="45" t="s">
        <v>103</v>
      </c>
      <c r="B77" s="2">
        <v>9384</v>
      </c>
      <c r="D77" s="20">
        <v>0</v>
      </c>
      <c r="E77" s="45">
        <v>0</v>
      </c>
      <c r="F77" s="45">
        <f>SUBTOTAL(109,Table11[20.01 Individuals])</f>
        <v>1602</v>
      </c>
      <c r="G77" s="2">
        <f t="shared" si="6"/>
        <v>0.93840000000000001</v>
      </c>
      <c r="H77" s="2">
        <f t="shared" si="7"/>
        <v>0</v>
      </c>
      <c r="I77" s="1">
        <f t="shared" si="8"/>
        <v>0</v>
      </c>
      <c r="J77" s="20">
        <v>0</v>
      </c>
      <c r="K77" s="45">
        <v>0</v>
      </c>
      <c r="L77" s="45">
        <v>55</v>
      </c>
      <c r="M77" s="1">
        <v>0.12400000000000001</v>
      </c>
    </row>
    <row r="78" spans="1:13" x14ac:dyDescent="0.3">
      <c r="A78" s="4" t="s">
        <v>60</v>
      </c>
      <c r="B78" s="2">
        <v>24249</v>
      </c>
      <c r="D78" s="45">
        <v>12</v>
      </c>
      <c r="E78" s="45">
        <v>6</v>
      </c>
      <c r="F78" s="45">
        <f>SUBTOTAL(109,Table11[20.01 Individuals])</f>
        <v>1602</v>
      </c>
      <c r="G78" s="2">
        <f t="shared" si="6"/>
        <v>2.4249000000000001</v>
      </c>
      <c r="H78" s="2">
        <f t="shared" si="7"/>
        <v>2.4743288383026103</v>
      </c>
      <c r="I78" s="1">
        <f t="shared" si="8"/>
        <v>3.7453183520599251E-3</v>
      </c>
      <c r="J78" s="20">
        <v>9</v>
      </c>
      <c r="K78" s="45">
        <v>3</v>
      </c>
      <c r="L78" s="4">
        <v>25.3</v>
      </c>
      <c r="M78" s="1">
        <v>0.13500000000000001</v>
      </c>
    </row>
    <row r="79" spans="1:13" x14ac:dyDescent="0.3">
      <c r="A79" s="50" t="s">
        <v>85</v>
      </c>
      <c r="B79" s="2">
        <v>3354</v>
      </c>
      <c r="D79" s="45">
        <v>11</v>
      </c>
      <c r="E79" s="45">
        <v>3</v>
      </c>
      <c r="F79" s="45">
        <f>SUBTOTAL(109,Table11[20.01 Individuals])</f>
        <v>1602</v>
      </c>
      <c r="G79" s="2">
        <f t="shared" si="6"/>
        <v>0.33539999999999998</v>
      </c>
      <c r="H79" s="2">
        <f t="shared" si="7"/>
        <v>8.9445438282647594</v>
      </c>
      <c r="I79" s="1">
        <f t="shared" si="8"/>
        <v>1.8726591760299626E-3</v>
      </c>
      <c r="J79" s="20">
        <v>3</v>
      </c>
      <c r="K79" s="45">
        <v>1</v>
      </c>
      <c r="L79" s="50">
        <v>56.6</v>
      </c>
      <c r="M79" s="1">
        <v>9.1999999999999998E-2</v>
      </c>
    </row>
    <row r="80" spans="1:13" x14ac:dyDescent="0.3">
      <c r="A80" s="11" t="s">
        <v>28</v>
      </c>
      <c r="B80" s="2">
        <v>21216</v>
      </c>
      <c r="D80" s="45">
        <v>2</v>
      </c>
      <c r="E80" s="45">
        <v>2</v>
      </c>
      <c r="F80" s="45">
        <f>SUBTOTAL(109,Table11[20.01 Individuals])</f>
        <v>1602</v>
      </c>
      <c r="G80" s="2">
        <f t="shared" si="6"/>
        <v>2.1215999999999999</v>
      </c>
      <c r="H80" s="2">
        <f t="shared" si="7"/>
        <v>0.94268476621417796</v>
      </c>
      <c r="I80" s="1">
        <f t="shared" si="8"/>
        <v>1.2484394506866417E-3</v>
      </c>
      <c r="J80" s="20">
        <v>2</v>
      </c>
      <c r="K80" s="45">
        <v>2</v>
      </c>
      <c r="L80" s="11">
        <v>10.1</v>
      </c>
      <c r="M80" s="1">
        <v>6.6000000000000003E-2</v>
      </c>
    </row>
    <row r="81" spans="1:13" x14ac:dyDescent="0.3">
      <c r="A81" s="45" t="s">
        <v>80</v>
      </c>
      <c r="B81" s="2">
        <v>13799</v>
      </c>
      <c r="D81" s="45">
        <v>1</v>
      </c>
      <c r="E81" s="45">
        <v>1</v>
      </c>
      <c r="F81" s="45">
        <f>SUBTOTAL(109,Table11[20.01 Individuals])</f>
        <v>1602</v>
      </c>
      <c r="G81" s="2">
        <f t="shared" si="6"/>
        <v>1.3798999999999999</v>
      </c>
      <c r="H81" s="2">
        <f t="shared" si="7"/>
        <v>0.72469019494166254</v>
      </c>
      <c r="I81" s="1">
        <f t="shared" si="8"/>
        <v>6.2421972534332086E-4</v>
      </c>
      <c r="J81" s="20">
        <v>0</v>
      </c>
      <c r="K81" s="45">
        <v>0</v>
      </c>
      <c r="L81" s="45">
        <v>145.6</v>
      </c>
      <c r="M81" s="1">
        <v>0.155</v>
      </c>
    </row>
    <row r="82" spans="1:13" x14ac:dyDescent="0.3">
      <c r="A82" s="4" t="s">
        <v>29</v>
      </c>
      <c r="B82" s="2">
        <v>18784</v>
      </c>
      <c r="D82" s="45">
        <v>4</v>
      </c>
      <c r="E82" s="45">
        <v>3</v>
      </c>
      <c r="F82" s="45">
        <f>SUBTOTAL(109,Table11[20.01 Individuals])</f>
        <v>1602</v>
      </c>
      <c r="G82" s="2">
        <f t="shared" si="6"/>
        <v>1.8784000000000001</v>
      </c>
      <c r="H82" s="2">
        <f t="shared" si="7"/>
        <v>1.5971039182282794</v>
      </c>
      <c r="I82" s="1">
        <f t="shared" si="8"/>
        <v>1.8726591760299626E-3</v>
      </c>
      <c r="J82" s="20">
        <v>0</v>
      </c>
      <c r="K82" s="45">
        <v>0</v>
      </c>
      <c r="L82" s="4">
        <v>43.4</v>
      </c>
      <c r="M82" s="1">
        <v>7.8E-2</v>
      </c>
    </row>
    <row r="83" spans="1:13" x14ac:dyDescent="0.3">
      <c r="A83" s="45" t="s">
        <v>44</v>
      </c>
      <c r="B83" s="2">
        <v>253128</v>
      </c>
      <c r="D83" s="45">
        <v>57</v>
      </c>
      <c r="E83" s="45">
        <v>49</v>
      </c>
      <c r="F83" s="45">
        <f>SUBTOTAL(109,Table11[20.01 Individuals])</f>
        <v>1602</v>
      </c>
      <c r="G83" s="2">
        <f t="shared" si="6"/>
        <v>25.312799999999999</v>
      </c>
      <c r="H83" s="2">
        <f t="shared" si="7"/>
        <v>1.9357795265636359</v>
      </c>
      <c r="I83" s="1">
        <f t="shared" si="8"/>
        <v>3.058676654182272E-2</v>
      </c>
      <c r="J83" s="45">
        <v>53</v>
      </c>
      <c r="K83" s="45">
        <v>46</v>
      </c>
      <c r="L83" s="45">
        <v>53</v>
      </c>
      <c r="M83" s="1">
        <v>5.0999999999999997E-2</v>
      </c>
    </row>
    <row r="84" spans="1:13" x14ac:dyDescent="0.3">
      <c r="A84" s="4" t="s">
        <v>37</v>
      </c>
      <c r="B84" s="2">
        <v>10922</v>
      </c>
      <c r="D84" s="45">
        <v>5</v>
      </c>
      <c r="E84" s="45">
        <v>1</v>
      </c>
      <c r="F84" s="45">
        <f>SUBTOTAL(109,Table11[20.01 Individuals])</f>
        <v>1602</v>
      </c>
      <c r="G84" s="2">
        <f t="shared" si="6"/>
        <v>1.0922000000000001</v>
      </c>
      <c r="H84" s="2">
        <f t="shared" si="7"/>
        <v>0.91558322651529023</v>
      </c>
      <c r="I84" s="1">
        <f t="shared" si="8"/>
        <v>6.2421972534332086E-4</v>
      </c>
      <c r="J84" s="45">
        <v>5</v>
      </c>
      <c r="K84" s="45">
        <v>1</v>
      </c>
      <c r="L84" s="4">
        <v>43</v>
      </c>
      <c r="M84" s="1">
        <v>0.11699999999999999</v>
      </c>
    </row>
    <row r="85" spans="1:13" x14ac:dyDescent="0.3">
      <c r="A85" s="50" t="s">
        <v>81</v>
      </c>
      <c r="B85" s="2">
        <v>6374</v>
      </c>
      <c r="D85" s="20">
        <v>0</v>
      </c>
      <c r="E85" s="45">
        <v>0</v>
      </c>
      <c r="F85" s="45">
        <f>SUBTOTAL(109,Table11[20.01 Individuals])</f>
        <v>1602</v>
      </c>
      <c r="G85" s="2">
        <f t="shared" si="6"/>
        <v>0.63739999999999997</v>
      </c>
      <c r="H85" s="2">
        <f t="shared" si="7"/>
        <v>0</v>
      </c>
      <c r="I85" s="1">
        <f t="shared" si="8"/>
        <v>0</v>
      </c>
      <c r="J85" s="20">
        <v>0</v>
      </c>
      <c r="K85" s="45">
        <v>0</v>
      </c>
      <c r="L85" s="50">
        <v>62.2</v>
      </c>
      <c r="M85" s="1">
        <v>9.1999999999999998E-2</v>
      </c>
    </row>
    <row r="86" spans="1:13" x14ac:dyDescent="0.3">
      <c r="A86" s="4" t="s">
        <v>30</v>
      </c>
      <c r="B86" s="2">
        <v>50947</v>
      </c>
      <c r="D86" s="45">
        <v>20</v>
      </c>
      <c r="E86" s="45">
        <v>15</v>
      </c>
      <c r="F86" s="45">
        <f>SUBTOTAL(109,Table11[20.01 Individuals])</f>
        <v>1602</v>
      </c>
      <c r="G86" s="2">
        <f t="shared" si="6"/>
        <v>5.0946999999999996</v>
      </c>
      <c r="H86" s="2">
        <f t="shared" si="7"/>
        <v>2.9442361669970758</v>
      </c>
      <c r="I86" s="1">
        <f t="shared" si="8"/>
        <v>9.3632958801498131E-3</v>
      </c>
      <c r="J86" s="45">
        <v>7</v>
      </c>
      <c r="K86" s="45">
        <v>6</v>
      </c>
      <c r="L86" s="4">
        <v>47.4</v>
      </c>
      <c r="M86" s="1">
        <v>0.13900000000000001</v>
      </c>
    </row>
    <row r="87" spans="1:13" x14ac:dyDescent="0.3">
      <c r="A87" s="45" t="s">
        <v>61</v>
      </c>
      <c r="B87" s="2">
        <v>132598</v>
      </c>
      <c r="D87" s="45">
        <v>53</v>
      </c>
      <c r="E87" s="45">
        <v>30</v>
      </c>
      <c r="F87" s="45">
        <f>SUBTOTAL(109,Table11[20.01 Individuals])</f>
        <v>1602</v>
      </c>
      <c r="G87" s="2">
        <f t="shared" si="6"/>
        <v>13.2598</v>
      </c>
      <c r="H87" s="2">
        <f t="shared" si="7"/>
        <v>2.2624775637641594</v>
      </c>
      <c r="I87" s="1">
        <f t="shared" si="8"/>
        <v>1.8726591760299626E-2</v>
      </c>
      <c r="J87" s="45">
        <v>21</v>
      </c>
      <c r="K87" s="45">
        <v>14</v>
      </c>
      <c r="L87" s="45">
        <v>52.8</v>
      </c>
      <c r="M87" s="1">
        <v>5.5999999999999994E-2</v>
      </c>
    </row>
    <row r="88" spans="1:13" x14ac:dyDescent="0.3">
      <c r="A88" s="5" t="s">
        <v>104</v>
      </c>
      <c r="B88" s="2">
        <v>9918</v>
      </c>
      <c r="D88" s="45">
        <v>3</v>
      </c>
      <c r="E88" s="45">
        <v>2</v>
      </c>
      <c r="F88" s="45">
        <f>SUBTOTAL(109,Table11[20.01 Individuals])</f>
        <v>1602</v>
      </c>
      <c r="G88" s="2">
        <f t="shared" si="6"/>
        <v>0.99180000000000001</v>
      </c>
      <c r="H88" s="2">
        <f t="shared" si="7"/>
        <v>2.016535591853196</v>
      </c>
      <c r="I88" s="1">
        <f t="shared" si="8"/>
        <v>1.2484394506866417E-3</v>
      </c>
      <c r="J88" s="45">
        <v>2</v>
      </c>
      <c r="K88" s="45">
        <v>1</v>
      </c>
      <c r="L88" s="5">
        <v>37.4</v>
      </c>
      <c r="M88" s="1">
        <v>0.113</v>
      </c>
    </row>
    <row r="89" spans="1:13" x14ac:dyDescent="0.3">
      <c r="A89" s="4"/>
      <c r="B89" s="53"/>
      <c r="D89">
        <f>SUBTOTAL(109,Table11[20.01 Orders])</f>
        <v>2797</v>
      </c>
      <c r="E89" s="45">
        <f>SUBTOTAL(109,Table11[20.01 Individuals])</f>
        <v>1602</v>
      </c>
      <c r="G89" s="53"/>
      <c r="H89"/>
      <c r="I89" s="51">
        <f>SUBTOTAL(109,Table11[Percent of Total 20.01 Individuals])</f>
        <v>1.0000000000000002</v>
      </c>
      <c r="J89" s="20">
        <f>SUBTOTAL(109,Table11[Rule 20.02 Orders])</f>
        <v>1396</v>
      </c>
      <c r="K89" s="53">
        <f>SUBTOTAL(109,Table11[20.02 Individuals])</f>
        <v>883</v>
      </c>
      <c r="L89" s="4"/>
      <c r="M89" s="51"/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D91E05074F3A4CA745167F58882AB3" ma:contentTypeVersion="4" ma:contentTypeDescription="Create a new document." ma:contentTypeScope="" ma:versionID="f8439782659e6f6df0ae4ce86844ce5a">
  <xsd:schema xmlns:xsd="http://www.w3.org/2001/XMLSchema" xmlns:xs="http://www.w3.org/2001/XMLSchema" xmlns:p="http://schemas.microsoft.com/office/2006/metadata/properties" xmlns:ns3="322d584b-72ec-4f82-bd90-d64ca45c5c3e" targetNamespace="http://schemas.microsoft.com/office/2006/metadata/properties" ma:root="true" ma:fieldsID="fb8f73f3840af9ae9bc730e8380a3089" ns3:_="">
    <xsd:import namespace="322d584b-72ec-4f82-bd90-d64ca45c5c3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2d584b-72ec-4f82-bd90-d64ca45c5c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6146801-3767-4AB7-AED0-3696118287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2d584b-72ec-4f82-bd90-d64ca45c5c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CA76CDE-B405-4BA6-B2E4-3E3CBDF6DEC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23A6D6-3B3D-4F4C-9CE5-A853B28F8254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322d584b-72ec-4f82-bd90-d64ca45c5c3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Top 10</vt:lpstr>
      <vt:lpstr>Homelessness</vt:lpstr>
      <vt:lpstr>Innovative Projects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Elliot Butay</dc:creator>
  <cp:lastModifiedBy>Elliot Butay</cp:lastModifiedBy>
  <cp:lastPrinted>2019-08-28T14:34:13Z</cp:lastPrinted>
  <dcterms:created xsi:type="dcterms:W3CDTF">2019-08-16T15:14:15Z</dcterms:created>
  <dcterms:modified xsi:type="dcterms:W3CDTF">2019-09-20T14:33:27Z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0x01010062D91E05074F3A4CA745167F58882AB3</vt:lpwstr>
  </property>
</Properties>
</file>