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11808" yWindow="336" windowWidth="9060" windowHeight="8028"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52511" iterate="1" iterateCount="5" iterateDelta="1.2500000000000001E-2"/>
</workbook>
</file>

<file path=xl/calcChain.xml><?xml version="1.0" encoding="utf-8"?>
<calcChain xmlns="http://schemas.openxmlformats.org/spreadsheetml/2006/main">
  <c r="F10" i="10" l="1"/>
  <c r="F14" i="10"/>
  <c r="E10" i="10"/>
  <c r="I16" i="10"/>
  <c r="I15" i="10"/>
  <c r="I14" i="10"/>
  <c r="I13" i="10"/>
  <c r="I12" i="10"/>
  <c r="I11" i="10"/>
  <c r="I10" i="10"/>
  <c r="I9" i="10"/>
  <c r="I8" i="10"/>
  <c r="I7" i="10"/>
  <c r="C6" i="10"/>
  <c r="C10" i="10"/>
  <c r="B7" i="16"/>
  <c r="B22" i="9"/>
  <c r="B5" i="16"/>
  <c r="B5" i="14"/>
  <c r="D23" i="10"/>
  <c r="D31" i="10"/>
  <c r="D27" i="10"/>
  <c r="E14" i="10"/>
  <c r="D18" i="10"/>
  <c r="E18" i="10"/>
  <c r="F18" i="10"/>
  <c r="C9" i="11"/>
  <c r="B13" i="9"/>
  <c r="E8" i="6"/>
  <c r="B19" i="9"/>
  <c r="B7" i="9"/>
  <c r="C19" i="3"/>
  <c r="B10" i="9"/>
  <c r="A5" i="14"/>
  <c r="C5" i="14"/>
  <c r="B16" i="9"/>
  <c r="D16" i="9"/>
  <c r="D22" i="9"/>
  <c r="D24" i="9"/>
  <c r="B24" i="9"/>
  <c r="B27" i="9"/>
  <c r="C34" i="10"/>
  <c r="B4" i="9"/>
  <c r="D4" i="9"/>
  <c r="B30" i="9"/>
  <c r="D7" i="9"/>
  <c r="D10" i="9"/>
  <c r="D13" i="9"/>
  <c r="E19" i="9"/>
  <c r="D19" i="9"/>
  <c r="B33" i="9"/>
  <c r="B36" i="9"/>
  <c r="B39" i="9"/>
  <c r="B42" i="9"/>
  <c r="B45" i="9"/>
  <c r="B48" i="9"/>
</calcChain>
</file>

<file path=xl/sharedStrings.xml><?xml version="1.0" encoding="utf-8"?>
<sst xmlns="http://schemas.openxmlformats.org/spreadsheetml/2006/main" count="376" uniqueCount="270">
  <si>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</si>
  <si>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</si>
  <si>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</si>
  <si>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</si>
  <si>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</si>
  <si>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</si>
  <si>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</si>
  <si>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</si>
  <si>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</si>
  <si>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</si>
  <si>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</si>
  <si>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</si>
  <si>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</si>
  <si>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</si>
  <si>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</si>
  <si>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</si>
  <si>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</si>
  <si>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</si>
  <si>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</si>
  <si>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</si>
  <si>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</si>
  <si>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</si>
  <si>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</si>
  <si>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</si>
  <si>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</si>
  <si>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</si>
  <si>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</si>
  <si>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</si>
  <si>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</si>
  <si>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</si>
  <si>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</si>
  <si>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</si>
  <si>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</si>
  <si>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</si>
  <si>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</si>
  <si>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</si>
  <si>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</si>
  <si>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</si>
  <si>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</si>
  <si>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</si>
  <si>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</si>
  <si>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</si>
  <si>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</si>
  <si>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</si>
  <si>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</si>
  <si>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</si>
  <si>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</si>
  <si>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</si>
  <si>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</si>
  <si>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</si>
  <si>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</si>
  <si>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</si>
  <si>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</si>
  <si>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</si>
  <si>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</si>
  <si>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</si>
  <si>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</si>
  <si>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</si>
  <si>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</si>
  <si>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</si>
  <si>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</si>
  <si>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</si>
  <si>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</si>
  <si>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</si>
  <si>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</si>
  <si>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</si>
  <si>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</si>
  <si>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</si>
  <si>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</si>
  <si>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</si>
  <si>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</si>
  <si>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</si>
  <si>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</si>
  <si>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</si>
  <si>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</si>
  <si>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</si>
  <si>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</si>
  <si>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</si>
  <si>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</si>
  <si>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</si>
  <si>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</si>
  <si>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</si>
  <si>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</si>
  <si>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</si>
  <si>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</si>
  <si>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</si>
  <si>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</si>
  <si>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</si>
  <si>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</si>
  <si>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</si>
  <si>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</si>
  <si>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</si>
  <si>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</si>
  <si>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</si>
  <si>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</si>
  <si>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</si>
  <si>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</si>
  <si>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</si>
  <si>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</si>
  <si>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</si>
  <si>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</si>
  <si>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</si>
  <si>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</si>
  <si>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</si>
  <si>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</si>
  <si>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</si>
  <si>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</si>
  <si>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</si>
  <si>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</si>
  <si>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</si>
  <si>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</si>
  <si>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</si>
  <si>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</si>
  <si>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</si>
  <si>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</si>
  <si>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</si>
  <si>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</si>
  <si>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</si>
  <si>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</si>
  <si>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</si>
  <si>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</si>
  <si>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</si>
  <si>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</si>
  <si>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</si>
  <si>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</si>
  <si>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</si>
  <si>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</si>
  <si>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</si>
  <si>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</si>
  <si>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</si>
  <si>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</si>
  <si>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</si>
  <si>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</si>
  <si>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</si>
  <si>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</si>
  <si>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</si>
  <si>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</si>
  <si>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</si>
  <si>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</si>
  <si>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</si>
  <si>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</si>
  <si>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</si>
  <si>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</si>
  <si>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</si>
  <si>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</si>
  <si>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</si>
  <si>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</si>
  <si>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</si>
  <si>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</si>
  <si>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</si>
  <si>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</si>
  <si>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</si>
  <si>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</si>
  <si>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</si>
  <si>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</si>
  <si>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</si>
  <si>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</si>
  <si>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</si>
  <si>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</si>
  <si>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</si>
  <si>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</si>
  <si>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</si>
  <si>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</si>
  <si>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</si>
  <si>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</si>
  <si>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</si>
  <si>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</si>
  <si>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</si>
  <si>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</si>
  <si>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</si>
  <si>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</si>
  <si>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</si>
  <si>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</si>
  <si>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</si>
  <si>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</si>
  <si>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</si>
  <si>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</si>
  <si>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</si>
  <si>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</si>
  <si>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</si>
  <si>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</si>
  <si>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</si>
  <si>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</si>
  <si>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</si>
  <si>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</si>
  <si>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</si>
  <si>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</si>
  <si>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</si>
  <si>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</si>
  <si>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</si>
  <si>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</si>
  <si>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</si>
  <si>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</si>
  <si>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</si>
  <si>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</si>
  <si>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</si>
  <si>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</si>
  <si>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</si>
  <si>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</si>
  <si>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</si>
  <si>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</si>
  <si>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</si>
  <si>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</si>
  <si>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</si>
  <si>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</si>
  <si>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</si>
  <si>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</si>
  <si>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</si>
  <si>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</si>
  <si>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</si>
  <si>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</si>
  <si>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</si>
  <si>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</si>
  <si>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</si>
  <si>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</si>
  <si>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</si>
  <si>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</si>
  <si>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</si>
  <si>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</si>
  <si>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</si>
  <si>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</si>
  <si>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</si>
  <si>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</si>
  <si>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</si>
  <si>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</si>
  <si>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</si>
  <si>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</si>
  <si>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</si>
  <si>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</si>
  <si>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</si>
  <si>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</si>
  <si>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</si>
  <si>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</si>
  <si>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</si>
  <si>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</si>
  <si>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</si>
  <si>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</si>
  <si>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</si>
  <si>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</si>
  <si>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</si>
  <si>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</si>
  <si>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</si>
  <si>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</si>
  <si>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</si>
  <si>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</si>
  <si>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</si>
  <si>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</si>
  <si>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</si>
  <si>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</si>
  <si>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</si>
  <si>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</si>
  <si>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</si>
  <si>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</si>
  <si>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</si>
  <si>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TBD</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</si>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</sst>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0">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65" fontId="0" fillId="4" borderId="1" xfId="0" applyNumberForma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Font="1"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09375" defaultRowHeight="13.2" x14ac:dyDescent="0.25"/>
  <cols>
    <col min="1" max="1" width="30.5546875" style="62" customWidth="1"/>
    <col min="2" max="2" width="13" style="87" customWidth="1"/>
    <col min="3" max="3" width="13.109375" style="87" customWidth="1"/>
    <col min="4" max="4" width="14.6640625" style="88" customWidth="1"/>
    <col min="5" max="5" width="17.44140625" style="88" customWidth="1"/>
    <col min="6" max="6" width="17" style="87" customWidth="1"/>
    <col min="7" max="7" width="8.77734375" style="62" customWidth="1"/>
    <col min="8" max="8" width="9.109375" style="62" hidden="1" customWidth="1"/>
    <col min="9" max="10" width="6.44140625" style="62" hidden="1" customWidth="1"/>
    <col min="11" max="11" width="8.109375" style="63" hidden="1" customWidth="1"/>
    <col min="12" max="12" width="9.109375" style="62" customWidth="1"/>
    <col min="13" max="16384" width="9.109375" style="62"/>
  </cols>
  <sheetData>
    <row r="1" spans="1:11" ht="15" customHeight="1" x14ac:dyDescent="0.3">
      <c r="A1" s="22" t="s">
        <v>18</v>
      </c>
      <c r="B1" s="22"/>
      <c r="C1" s="62"/>
      <c r="D1" s="62"/>
      <c r="E1" s="62"/>
      <c r="F1" s="62"/>
    </row>
    <row r="2" spans="1:11" ht="15" customHeight="1" x14ac:dyDescent="0.3">
      <c r="A2" s="22"/>
      <c r="B2" s="22"/>
      <c r="C2" s="62"/>
      <c r="D2" s="62"/>
      <c r="E2" s="62"/>
      <c r="F2" s="62"/>
    </row>
    <row r="3" spans="1:11" ht="15" customHeight="1" x14ac:dyDescent="0.25">
      <c r="A3" s="132" t="s">
        <v>256</v>
      </c>
      <c r="B3" s="132"/>
      <c r="C3" s="132"/>
      <c r="D3" s="62"/>
      <c r="E3" s="62"/>
      <c r="F3" s="62"/>
    </row>
    <row r="4" spans="1:11" ht="15" customHeight="1" x14ac:dyDescent="0.25">
      <c r="A4" s="142" t="s">
        <v>257</v>
      </c>
      <c r="B4" s="143"/>
      <c r="C4" s="133">
        <v>15.3</v>
      </c>
      <c r="D4" s="62"/>
      <c r="E4" s="62"/>
      <c r="F4" s="62"/>
    </row>
    <row r="5" spans="1:11" ht="15" customHeight="1" x14ac:dyDescent="0.25">
      <c r="A5" s="142" t="s">
        <v>258</v>
      </c>
      <c r="B5" s="143"/>
      <c r="C5" s="134">
        <v>4.7E-2</v>
      </c>
      <c r="D5" s="62"/>
      <c r="E5" s="62"/>
      <c r="F5" s="62"/>
    </row>
    <row r="6" spans="1:11" ht="15" customHeight="1" thickBot="1" x14ac:dyDescent="0.3">
      <c r="A6" s="144" t="s">
        <v>259</v>
      </c>
      <c r="B6" s="145"/>
      <c r="C6" s="135">
        <f>ROUND(C4*C5+C4,2)</f>
        <v>16.02</v>
      </c>
      <c r="D6" s="62"/>
      <c r="E6" s="62"/>
      <c r="F6" s="62"/>
    </row>
    <row r="7" spans="1:11" ht="15" customHeight="1" x14ac:dyDescent="0.25">
      <c r="B7" s="62"/>
      <c r="C7" s="62"/>
      <c r="D7" s="62"/>
      <c r="E7" s="62"/>
      <c r="F7" s="62"/>
      <c r="H7" s="64" t="s">
        <v>54</v>
      </c>
      <c r="I7" s="65">
        <f>1/1</f>
        <v>1</v>
      </c>
      <c r="J7" s="65">
        <v>1</v>
      </c>
      <c r="K7" s="66">
        <v>1</v>
      </c>
    </row>
    <row r="8" spans="1:11" ht="15" customHeight="1" x14ac:dyDescent="0.25">
      <c r="A8" s="5" t="s">
        <v>261</v>
      </c>
      <c r="B8" s="62"/>
      <c r="C8" s="62"/>
      <c r="D8" s="62"/>
      <c r="E8" s="62"/>
      <c r="F8" s="62"/>
      <c r="H8" s="67" t="s">
        <v>55</v>
      </c>
      <c r="I8" s="68">
        <f>1/0.548</f>
        <v>1.824817518248175</v>
      </c>
      <c r="J8" s="68">
        <v>2</v>
      </c>
      <c r="K8" s="69">
        <v>0.54800000000000004</v>
      </c>
    </row>
    <row r="9" spans="1:11" ht="26.4" x14ac:dyDescent="0.25">
      <c r="A9" s="70" t="s">
        <v>0</v>
      </c>
      <c r="B9" s="71" t="s">
        <v>53</v>
      </c>
      <c r="C9" s="56" t="s">
        <v>260</v>
      </c>
      <c r="D9" s="23" t="s">
        <v>81</v>
      </c>
      <c r="E9" s="56" t="s">
        <v>82</v>
      </c>
      <c r="F9" s="57" t="s">
        <v>86</v>
      </c>
      <c r="H9" s="72" t="s">
        <v>56</v>
      </c>
      <c r="I9" s="73">
        <f>1/0.397</f>
        <v>2.5188916876574305</v>
      </c>
      <c r="J9" s="73">
        <v>3</v>
      </c>
      <c r="K9" s="74">
        <v>0.39700000000000002</v>
      </c>
    </row>
    <row r="10" spans="1:11" ht="15" customHeight="1" x14ac:dyDescent="0.25">
      <c r="A10" s="75" t="s">
        <v>60</v>
      </c>
      <c r="B10" s="76" t="s">
        <v>54</v>
      </c>
      <c r="C10" s="16">
        <f>$C$6</f>
        <v>16.02</v>
      </c>
      <c r="D10" s="52">
        <v>6</v>
      </c>
      <c r="E10" s="16">
        <f>C10*D10</f>
        <v>96.12</v>
      </c>
      <c r="F10" s="16">
        <f>E10/(VLOOKUP(B10,H7:K16,2,FALSE))</f>
        <v>96.12</v>
      </c>
      <c r="H10" s="77" t="s">
        <v>57</v>
      </c>
      <c r="I10" s="60">
        <f>1/0.321</f>
        <v>3.1152647975077881</v>
      </c>
      <c r="J10" s="60">
        <v>4</v>
      </c>
      <c r="K10" s="78">
        <v>0.32100000000000001</v>
      </c>
    </row>
    <row r="11" spans="1:11" x14ac:dyDescent="0.25">
      <c r="B11" s="62"/>
      <c r="C11" s="62"/>
      <c r="D11" s="62"/>
      <c r="E11" s="62"/>
      <c r="F11" s="62"/>
      <c r="H11" s="77" t="s">
        <v>268</v>
      </c>
      <c r="I11" s="60">
        <f>1/0.276</f>
        <v>3.6231884057971011</v>
      </c>
      <c r="J11" s="60">
        <v>5</v>
      </c>
      <c r="K11" s="78">
        <v>0.27600000000000002</v>
      </c>
    </row>
    <row r="12" spans="1:11" ht="15" customHeight="1" x14ac:dyDescent="0.25">
      <c r="A12" s="5" t="s">
        <v>262</v>
      </c>
      <c r="B12" s="62"/>
      <c r="C12" s="62"/>
      <c r="D12" s="62"/>
      <c r="E12" s="62"/>
      <c r="F12" s="62"/>
      <c r="H12" s="77" t="s">
        <v>269</v>
      </c>
      <c r="I12" s="60">
        <f>1/0.246</f>
        <v>4.0650406504065044</v>
      </c>
      <c r="J12" s="60">
        <v>6</v>
      </c>
      <c r="K12" s="78">
        <v>0.246</v>
      </c>
    </row>
    <row r="13" spans="1:11" ht="26.4" x14ac:dyDescent="0.25">
      <c r="A13" s="50" t="s">
        <v>77</v>
      </c>
      <c r="B13" s="79"/>
      <c r="C13" s="24" t="s">
        <v>16</v>
      </c>
      <c r="D13" s="4" t="s">
        <v>79</v>
      </c>
      <c r="E13" s="4" t="s">
        <v>83</v>
      </c>
      <c r="F13" s="4" t="s">
        <v>87</v>
      </c>
      <c r="H13" s="77" t="s">
        <v>73</v>
      </c>
      <c r="I13" s="60">
        <f>1/0.224</f>
        <v>4.4642857142857144</v>
      </c>
      <c r="J13" s="60">
        <v>7</v>
      </c>
      <c r="K13" s="78">
        <v>0.224</v>
      </c>
    </row>
    <row r="14" spans="1:11" x14ac:dyDescent="0.25">
      <c r="A14" s="51" t="s">
        <v>77</v>
      </c>
      <c r="B14" s="80"/>
      <c r="C14" s="15">
        <v>22.81</v>
      </c>
      <c r="D14" s="54">
        <v>0.11</v>
      </c>
      <c r="E14" s="52">
        <f>D10*D14</f>
        <v>0.66</v>
      </c>
      <c r="F14" s="15">
        <f>(C14*E14)/VLOOKUP(B10,H7:K16,2,FALSE)</f>
        <v>15.054600000000001</v>
      </c>
      <c r="H14" s="48" t="s">
        <v>58</v>
      </c>
      <c r="I14" s="60">
        <f>1/0.208</f>
        <v>4.8076923076923075</v>
      </c>
      <c r="J14" s="60">
        <v>8</v>
      </c>
      <c r="K14" s="78">
        <v>0.20799999999999999</v>
      </c>
    </row>
    <row r="15" spans="1:11" x14ac:dyDescent="0.25">
      <c r="B15" s="62"/>
      <c r="C15" s="62"/>
      <c r="D15" s="62"/>
      <c r="E15" s="62"/>
      <c r="F15" s="62"/>
      <c r="H15" s="48" t="s">
        <v>74</v>
      </c>
      <c r="I15" s="60">
        <f>1/0.196</f>
        <v>5.1020408163265305</v>
      </c>
      <c r="J15" s="60">
        <v>9</v>
      </c>
      <c r="K15" s="78">
        <v>0.19600000000000001</v>
      </c>
    </row>
    <row r="16" spans="1:11" ht="13.8" thickBot="1" x14ac:dyDescent="0.3">
      <c r="A16" s="8" t="s">
        <v>263</v>
      </c>
      <c r="B16" s="81"/>
      <c r="C16" s="6"/>
      <c r="D16" s="7"/>
      <c r="E16" s="7"/>
      <c r="F16" s="6"/>
      <c r="H16" s="49" t="s">
        <v>59</v>
      </c>
      <c r="I16" s="61">
        <f>1/0.186</f>
        <v>5.376344086021505</v>
      </c>
      <c r="J16" s="61">
        <v>10</v>
      </c>
      <c r="K16" s="82">
        <v>0.186</v>
      </c>
    </row>
    <row r="17" spans="1:6" ht="39.6" x14ac:dyDescent="0.25">
      <c r="A17" s="13" t="s">
        <v>23</v>
      </c>
      <c r="B17" s="3" t="s">
        <v>14</v>
      </c>
      <c r="C17" s="4" t="s">
        <v>15</v>
      </c>
      <c r="D17" s="4" t="s">
        <v>88</v>
      </c>
      <c r="E17" s="13" t="s">
        <v>84</v>
      </c>
      <c r="F17" s="4" t="s">
        <v>85</v>
      </c>
    </row>
    <row r="18" spans="1:6" x14ac:dyDescent="0.25">
      <c r="A18" s="53" t="s">
        <v>78</v>
      </c>
      <c r="B18" s="9">
        <v>0</v>
      </c>
      <c r="C18" s="114">
        <v>0</v>
      </c>
      <c r="D18" s="146">
        <f>IF(C18&gt;0,D10,0)</f>
        <v>0</v>
      </c>
      <c r="E18" s="137">
        <f>C18*D18</f>
        <v>0</v>
      </c>
      <c r="F18" s="137">
        <f>E18</f>
        <v>0</v>
      </c>
    </row>
    <row r="19" spans="1:6" x14ac:dyDescent="0.25">
      <c r="A19" s="53" t="s">
        <v>48</v>
      </c>
      <c r="B19" s="83">
        <v>2.5</v>
      </c>
      <c r="C19" s="115"/>
      <c r="D19" s="147"/>
      <c r="E19" s="137"/>
      <c r="F19" s="137"/>
    </row>
    <row r="20" spans="1:6" x14ac:dyDescent="0.25">
      <c r="B20" s="62"/>
      <c r="C20" s="62"/>
      <c r="D20" s="62"/>
      <c r="E20" s="62"/>
      <c r="F20" s="62"/>
    </row>
    <row r="21" spans="1:6" x14ac:dyDescent="0.25">
      <c r="A21" s="5" t="s">
        <v>264</v>
      </c>
      <c r="B21" s="5"/>
      <c r="C21" s="5"/>
      <c r="D21" s="5"/>
      <c r="E21" s="62"/>
      <c r="F21" s="62"/>
    </row>
    <row r="22" spans="1:6" x14ac:dyDescent="0.25">
      <c r="A22" s="90" t="s">
        <v>0</v>
      </c>
      <c r="B22" s="91" t="s">
        <v>16</v>
      </c>
      <c r="C22" s="90" t="s">
        <v>81</v>
      </c>
      <c r="D22" s="90" t="s">
        <v>94</v>
      </c>
      <c r="E22" s="62"/>
      <c r="F22" s="62"/>
    </row>
    <row r="23" spans="1:6" x14ac:dyDescent="0.25">
      <c r="A23" s="53" t="s">
        <v>95</v>
      </c>
      <c r="B23" s="9">
        <v>20.51</v>
      </c>
      <c r="C23" s="94"/>
      <c r="D23" s="9">
        <f>B23*C23</f>
        <v>0</v>
      </c>
      <c r="E23" s="62"/>
      <c r="F23" s="62"/>
    </row>
    <row r="24" spans="1:6" x14ac:dyDescent="0.25">
      <c r="A24" s="89"/>
      <c r="B24" s="89"/>
      <c r="C24" s="92"/>
      <c r="D24" s="89"/>
      <c r="E24" s="62"/>
      <c r="F24" s="62"/>
    </row>
    <row r="25" spans="1:6" x14ac:dyDescent="0.25">
      <c r="A25" s="5" t="s">
        <v>265</v>
      </c>
      <c r="B25" s="5"/>
      <c r="C25" s="5"/>
      <c r="D25" s="5"/>
      <c r="E25" s="62"/>
      <c r="F25" s="62"/>
    </row>
    <row r="26" spans="1:6" x14ac:dyDescent="0.25">
      <c r="A26" s="90" t="s">
        <v>0</v>
      </c>
      <c r="B26" s="91" t="s">
        <v>16</v>
      </c>
      <c r="C26" s="90" t="s">
        <v>81</v>
      </c>
      <c r="D26" s="90" t="s">
        <v>94</v>
      </c>
      <c r="E26" s="62"/>
      <c r="F26" s="62"/>
    </row>
    <row r="27" spans="1:6" ht="13.5" customHeight="1" x14ac:dyDescent="0.25">
      <c r="A27" s="53" t="s">
        <v>93</v>
      </c>
      <c r="B27" s="9">
        <v>37.409999999999997</v>
      </c>
      <c r="C27" s="94"/>
      <c r="D27" s="9">
        <f>B27*C27</f>
        <v>0</v>
      </c>
      <c r="E27" s="62"/>
      <c r="F27" s="62"/>
    </row>
    <row r="28" spans="1:6" x14ac:dyDescent="0.25">
      <c r="B28" s="62"/>
      <c r="C28" s="62"/>
      <c r="D28" s="62"/>
      <c r="E28" s="62"/>
      <c r="F28" s="62"/>
    </row>
    <row r="29" spans="1:6" x14ac:dyDescent="0.25">
      <c r="A29" s="5" t="s">
        <v>266</v>
      </c>
      <c r="B29" s="62"/>
      <c r="C29" s="62"/>
      <c r="D29" s="62"/>
      <c r="E29" s="62"/>
      <c r="F29" s="62"/>
    </row>
    <row r="30" spans="1:6" x14ac:dyDescent="0.25">
      <c r="A30" s="50" t="s">
        <v>67</v>
      </c>
      <c r="B30" s="79"/>
      <c r="C30" s="79"/>
      <c r="D30" s="84" t="s">
        <v>17</v>
      </c>
      <c r="E30" s="62"/>
      <c r="F30" s="62"/>
    </row>
    <row r="31" spans="1:6" x14ac:dyDescent="0.25">
      <c r="A31" s="138" t="s">
        <v>29</v>
      </c>
      <c r="B31" s="139"/>
      <c r="C31" s="85">
        <v>8.7099999999999997E-2</v>
      </c>
      <c r="D31" s="9">
        <f>(F10+F14+F18+D27+D23)*C31</f>
        <v>9.6833076599999988</v>
      </c>
      <c r="E31" s="62"/>
      <c r="F31" s="62"/>
    </row>
    <row r="32" spans="1:6" x14ac:dyDescent="0.25">
      <c r="B32" s="62"/>
      <c r="C32" s="62"/>
      <c r="D32" s="62"/>
      <c r="E32" s="62"/>
      <c r="F32" s="62"/>
    </row>
    <row r="33" spans="1:6" x14ac:dyDescent="0.25">
      <c r="A33" s="5" t="s">
        <v>267</v>
      </c>
      <c r="B33" s="62"/>
      <c r="C33" s="62"/>
      <c r="D33" s="62"/>
      <c r="E33" s="62"/>
      <c r="F33" s="62"/>
    </row>
    <row r="34" spans="1:6" x14ac:dyDescent="0.25">
      <c r="A34" s="140" t="s">
        <v>24</v>
      </c>
      <c r="B34" s="141"/>
      <c r="C34" s="86">
        <f>F10+F14+F18+D27+D23+D31</f>
        <v>120.85790766</v>
      </c>
      <c r="D34" s="62"/>
      <c r="E34" s="62"/>
      <c r="F34" s="62"/>
    </row>
    <row r="35" spans="1:6" x14ac:dyDescent="0.25">
      <c r="B35" s="62"/>
      <c r="C35" s="62"/>
      <c r="D35" s="62"/>
      <c r="E35" s="62"/>
      <c r="F35" s="62"/>
    </row>
    <row r="36" spans="1:6" x14ac:dyDescent="0.25">
      <c r="B36" s="62"/>
      <c r="C36" s="62"/>
      <c r="D36" s="62"/>
      <c r="E36" s="62"/>
      <c r="F36" s="62"/>
    </row>
    <row r="43" spans="1:6" ht="19.5" customHeight="1" x14ac:dyDescent="0.25"/>
    <row r="44" spans="1:6" x14ac:dyDescent="0.25">
      <c r="B44" s="136"/>
    </row>
    <row r="45" spans="1:6" x14ac:dyDescent="0.25">
      <c r="B45" s="136"/>
    </row>
    <row r="46" spans="1:6" x14ac:dyDescent="0.25">
      <c r="B46" s="136"/>
    </row>
  </sheetData>
  <sheetProtection password="C10A" sheet="1"/>
  <mergeCells count="9">
    <mergeCell ref="A4:B4"/>
    <mergeCell ref="A5:B5"/>
    <mergeCell ref="A6:B6"/>
    <mergeCell ref="D18:D19"/>
    <mergeCell ref="B44:B46"/>
    <mergeCell ref="E18:E19"/>
    <mergeCell ref="F18:F19"/>
    <mergeCell ref="A31:B31"/>
    <mergeCell ref="A34:B34"/>
  </mergeCells>
  <phoneticPr fontId="2" type="noConversion"/>
  <dataValidations xWindow="735" yWindow="259"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Direct Staff Pro-rated Cost of Staff per Day formula is Total Cost per Day divided by last digit of Staffing Ratio" sqref="F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type="decimal" operator="lessThan" allowBlank="1" showInputMessage="1" showErrorMessage="1" prompt="Enter RN Hours per Day" sqref="C27">
      <formula1>6.00000000001</formula1>
    </dataValidation>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6.00000000000001</formula1>
    </dataValidation>
    <dataValidation allowBlank="1" showInputMessage="1" showErrorMessage="1" prompt="LPN Amount per Day formula is LPN Wage times Hours per Day" sqref="D23"/>
    <dataValidation allowBlank="1" showInputMessage="1" showErrorMessage="1" prompt="Use CTRL plus arrow keys to move to edge of tables.  Use TAB to move to data entry fields" sqref="A1:B2"/>
    <dataValidation allowBlank="1" showInputMessage="1" showErrorMessage="1" prompt="Deaf or Hard of Hearing Add-on Amount" sqref="B19"/>
    <dataValidation allowBlank="1" showInputMessage="1" showErrorMessage="1" prompt="Shared On-site Primary Staff/Awake Wage" sqref="C4"/>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B24" sqref="B24"/>
    </sheetView>
  </sheetViews>
  <sheetFormatPr defaultColWidth="9.109375" defaultRowHeight="13.2" x14ac:dyDescent="0.25"/>
  <cols>
    <col min="1" max="1" width="3.6640625" style="1" customWidth="1"/>
    <col min="2" max="2" width="62.6640625" style="1" customWidth="1"/>
    <col min="3" max="3" width="13.109375" style="1" customWidth="1"/>
    <col min="4" max="7" width="9.109375" style="2"/>
    <col min="8" max="16384" width="9.109375" style="1"/>
  </cols>
  <sheetData>
    <row r="1" spans="1:13" ht="15.6" x14ac:dyDescent="0.3">
      <c r="A1" s="22" t="s">
        <v>38</v>
      </c>
      <c r="B1" s="22"/>
      <c r="C1" s="22"/>
      <c r="D1" s="29"/>
      <c r="E1" s="29"/>
    </row>
    <row r="2" spans="1:13" x14ac:dyDescent="0.25">
      <c r="A2" s="29"/>
      <c r="B2" s="29"/>
      <c r="C2" s="29"/>
      <c r="D2" s="29"/>
      <c r="E2" s="29"/>
    </row>
    <row r="3" spans="1:13" x14ac:dyDescent="0.25">
      <c r="A3" s="5" t="s">
        <v>39</v>
      </c>
      <c r="D3" s="29"/>
      <c r="E3" s="29"/>
    </row>
    <row r="4" spans="1:13" ht="12.75" customHeight="1" x14ac:dyDescent="0.25">
      <c r="A4" s="148" t="s">
        <v>40</v>
      </c>
      <c r="B4" s="149"/>
      <c r="C4" s="150"/>
      <c r="D4" s="29"/>
      <c r="E4" s="29"/>
    </row>
    <row r="5" spans="1:13" ht="27.75" customHeight="1" x14ac:dyDescent="0.25">
      <c r="A5" s="153" t="s">
        <v>97</v>
      </c>
      <c r="B5" s="154"/>
      <c r="C5" s="155"/>
      <c r="D5" s="29"/>
      <c r="E5" s="29"/>
    </row>
    <row r="6" spans="1:13" x14ac:dyDescent="0.25">
      <c r="A6" s="17"/>
      <c r="B6" s="18" t="s">
        <v>32</v>
      </c>
      <c r="C6" s="19"/>
      <c r="D6" s="29"/>
      <c r="E6" s="29"/>
    </row>
    <row r="7" spans="1:13" x14ac:dyDescent="0.25">
      <c r="A7" s="17"/>
      <c r="B7" s="18" t="s">
        <v>33</v>
      </c>
      <c r="C7" s="14"/>
      <c r="D7" s="29"/>
      <c r="E7" s="29"/>
    </row>
    <row r="8" spans="1:13" x14ac:dyDescent="0.25">
      <c r="A8" s="17"/>
      <c r="B8" s="18" t="s">
        <v>37</v>
      </c>
      <c r="C8" s="14"/>
      <c r="D8" s="29"/>
      <c r="E8" s="29"/>
    </row>
    <row r="9" spans="1:13" x14ac:dyDescent="0.25">
      <c r="A9" s="151" t="s">
        <v>61</v>
      </c>
      <c r="B9" s="152"/>
      <c r="C9" s="41">
        <v>5.6000000000000001E-2</v>
      </c>
      <c r="D9" s="29"/>
      <c r="E9" s="29"/>
    </row>
    <row r="10" spans="1:13" s="2" customFormat="1" x14ac:dyDescent="0.25">
      <c r="A10" s="29"/>
      <c r="B10" s="29"/>
      <c r="C10" s="29"/>
      <c r="D10" s="29"/>
      <c r="E10" s="29"/>
    </row>
    <row r="11" spans="1:13" s="2" customFormat="1" x14ac:dyDescent="0.25">
      <c r="A11" s="29"/>
      <c r="B11" s="29"/>
      <c r="C11" s="29"/>
      <c r="D11" s="29"/>
      <c r="E11" s="29"/>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09375" defaultRowHeight="13.2" x14ac:dyDescent="0.25"/>
  <cols>
    <col min="1" max="1" width="3" style="1" customWidth="1"/>
    <col min="2" max="2" width="40.109375" style="1" bestFit="1" customWidth="1"/>
    <col min="3" max="3" width="24.5546875" style="1" customWidth="1"/>
    <col min="4" max="16384" width="9.109375" style="1"/>
  </cols>
  <sheetData>
    <row r="1" spans="1:5" ht="15.6" x14ac:dyDescent="0.3">
      <c r="A1" s="22" t="s">
        <v>30</v>
      </c>
      <c r="B1" s="22"/>
      <c r="C1" s="22"/>
      <c r="D1" s="29"/>
      <c r="E1" s="29"/>
    </row>
    <row r="2" spans="1:5" x14ac:dyDescent="0.25">
      <c r="A2" s="29"/>
      <c r="B2" s="29"/>
      <c r="C2" s="29"/>
      <c r="D2" s="29"/>
      <c r="E2" s="29"/>
    </row>
    <row r="3" spans="1:5" x14ac:dyDescent="0.25">
      <c r="A3" s="5" t="s">
        <v>21</v>
      </c>
      <c r="D3" s="29"/>
      <c r="E3" s="29"/>
    </row>
    <row r="4" spans="1:5" x14ac:dyDescent="0.25">
      <c r="A4" s="161" t="s">
        <v>42</v>
      </c>
      <c r="B4" s="162"/>
      <c r="C4" s="20" t="s">
        <v>20</v>
      </c>
      <c r="D4" s="29"/>
      <c r="E4" s="29"/>
    </row>
    <row r="5" spans="1:5" x14ac:dyDescent="0.25">
      <c r="A5" s="156" t="s">
        <v>27</v>
      </c>
      <c r="B5" s="157"/>
      <c r="C5" s="158">
        <v>0.11559999999999999</v>
      </c>
      <c r="D5" s="29"/>
      <c r="E5" s="29"/>
    </row>
    <row r="6" spans="1:5" x14ac:dyDescent="0.25">
      <c r="A6" s="10"/>
      <c r="B6" s="163" t="s">
        <v>28</v>
      </c>
      <c r="C6" s="159"/>
      <c r="D6" s="29"/>
      <c r="E6" s="29"/>
    </row>
    <row r="7" spans="1:5" x14ac:dyDescent="0.25">
      <c r="A7" s="11"/>
      <c r="B7" s="164"/>
      <c r="C7" s="160"/>
      <c r="D7" s="29"/>
      <c r="E7" s="29"/>
    </row>
    <row r="8" spans="1:5" x14ac:dyDescent="0.25">
      <c r="A8" s="156" t="s">
        <v>26</v>
      </c>
      <c r="B8" s="157"/>
      <c r="C8" s="158">
        <v>0.12039999999999999</v>
      </c>
      <c r="D8" s="29"/>
      <c r="E8" s="29"/>
    </row>
    <row r="9" spans="1:5" x14ac:dyDescent="0.25">
      <c r="A9" s="10"/>
      <c r="B9" s="2" t="s">
        <v>2</v>
      </c>
      <c r="C9" s="159"/>
      <c r="D9" s="29"/>
      <c r="E9" s="29"/>
    </row>
    <row r="10" spans="1:5" x14ac:dyDescent="0.25">
      <c r="A10" s="10"/>
      <c r="B10" s="2" t="s">
        <v>66</v>
      </c>
      <c r="C10" s="159"/>
      <c r="D10" s="29"/>
      <c r="E10" s="29"/>
    </row>
    <row r="11" spans="1:5" x14ac:dyDescent="0.25">
      <c r="A11" s="10"/>
      <c r="B11" s="2" t="s">
        <v>3</v>
      </c>
      <c r="C11" s="159"/>
      <c r="D11" s="29"/>
      <c r="E11" s="29"/>
    </row>
    <row r="12" spans="1:5" x14ac:dyDescent="0.25">
      <c r="A12" s="10"/>
      <c r="B12" s="2" t="s">
        <v>4</v>
      </c>
      <c r="C12" s="159"/>
      <c r="D12" s="29"/>
      <c r="E12" s="29"/>
    </row>
    <row r="13" spans="1:5" x14ac:dyDescent="0.25">
      <c r="A13" s="10"/>
      <c r="B13" s="2" t="s">
        <v>6</v>
      </c>
      <c r="C13" s="159"/>
      <c r="D13" s="29"/>
      <c r="E13" s="29"/>
    </row>
    <row r="14" spans="1:5" x14ac:dyDescent="0.25">
      <c r="A14" s="10"/>
      <c r="B14" s="2" t="s">
        <v>5</v>
      </c>
      <c r="C14" s="159"/>
      <c r="D14" s="29"/>
      <c r="E14" s="29"/>
    </row>
    <row r="15" spans="1:5" x14ac:dyDescent="0.25">
      <c r="A15" s="10"/>
      <c r="B15" s="2" t="s">
        <v>7</v>
      </c>
      <c r="C15" s="159"/>
      <c r="D15" s="29"/>
      <c r="E15" s="29"/>
    </row>
    <row r="16" spans="1:5" x14ac:dyDescent="0.25">
      <c r="A16" s="10"/>
      <c r="B16" s="2" t="s">
        <v>8</v>
      </c>
      <c r="C16" s="159"/>
      <c r="D16" s="29"/>
      <c r="E16" s="29"/>
    </row>
    <row r="17" spans="1:5" x14ac:dyDescent="0.25">
      <c r="A17" s="10"/>
      <c r="B17" s="2" t="s">
        <v>25</v>
      </c>
      <c r="C17" s="159"/>
      <c r="D17" s="29"/>
      <c r="E17" s="29"/>
    </row>
    <row r="18" spans="1:5" ht="11.25" customHeight="1" x14ac:dyDescent="0.25">
      <c r="A18" s="11"/>
      <c r="B18" s="12"/>
      <c r="C18" s="160"/>
      <c r="D18" s="29"/>
      <c r="E18" s="29"/>
    </row>
    <row r="19" spans="1:5" x14ac:dyDescent="0.25">
      <c r="A19" s="151" t="s">
        <v>76</v>
      </c>
      <c r="B19" s="152"/>
      <c r="C19" s="42">
        <f>SUM(C5:C18)</f>
        <v>0.23599999999999999</v>
      </c>
      <c r="D19" s="29"/>
      <c r="E19" s="29"/>
    </row>
    <row r="20" spans="1:5" x14ac:dyDescent="0.25">
      <c r="A20" s="29"/>
      <c r="B20" s="29"/>
      <c r="C20" s="29"/>
      <c r="D20" s="29"/>
      <c r="E20" s="29"/>
    </row>
    <row r="21" spans="1:5" x14ac:dyDescent="0.25">
      <c r="A21" s="1" t="s">
        <v>41</v>
      </c>
      <c r="C21" s="29"/>
      <c r="D21" s="29"/>
      <c r="E21" s="29"/>
    </row>
    <row r="22" spans="1:5" x14ac:dyDescent="0.25">
      <c r="A22" s="29"/>
      <c r="B22" s="29"/>
      <c r="C22" s="29"/>
      <c r="D22" s="29"/>
      <c r="E22" s="29"/>
    </row>
    <row r="23" spans="1:5" x14ac:dyDescent="0.25">
      <c r="A23" s="29"/>
      <c r="B23" s="29"/>
      <c r="C23" s="29"/>
      <c r="D23" s="29"/>
      <c r="E23" s="29"/>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09375" defaultRowHeight="13.2" x14ac:dyDescent="0.25"/>
  <cols>
    <col min="1" max="1" width="40.88671875" style="1" customWidth="1"/>
    <col min="2" max="2" width="20.44140625" style="1" customWidth="1"/>
    <col min="3" max="3" width="18.109375" style="1" customWidth="1"/>
    <col min="4" max="16384" width="9.109375" style="1"/>
  </cols>
  <sheetData>
    <row r="1" spans="1:5" ht="15.6" x14ac:dyDescent="0.3">
      <c r="A1" s="22" t="s">
        <v>34</v>
      </c>
      <c r="B1" s="22"/>
      <c r="C1" s="29"/>
      <c r="D1" s="29"/>
      <c r="E1" s="29"/>
    </row>
    <row r="2" spans="1:5" x14ac:dyDescent="0.25">
      <c r="A2" s="29"/>
      <c r="B2" s="29"/>
      <c r="C2" s="29"/>
      <c r="D2" s="29"/>
      <c r="E2" s="29"/>
    </row>
    <row r="3" spans="1:5" x14ac:dyDescent="0.25">
      <c r="A3" s="5" t="s">
        <v>43</v>
      </c>
      <c r="C3" s="29"/>
      <c r="D3" s="29"/>
      <c r="E3" s="29"/>
    </row>
    <row r="4" spans="1:5" x14ac:dyDescent="0.25">
      <c r="A4" s="161" t="s">
        <v>19</v>
      </c>
      <c r="B4" s="162"/>
      <c r="C4" s="20" t="s">
        <v>36</v>
      </c>
      <c r="D4" s="29"/>
      <c r="E4" s="29"/>
    </row>
    <row r="5" spans="1:5" ht="126.75" customHeight="1" x14ac:dyDescent="0.25">
      <c r="A5" s="167" t="s">
        <v>98</v>
      </c>
      <c r="B5" s="166"/>
      <c r="C5" s="116">
        <v>0.1037</v>
      </c>
      <c r="D5" s="29"/>
      <c r="E5" s="29"/>
    </row>
    <row r="6" spans="1:5" x14ac:dyDescent="0.25">
      <c r="A6" s="29"/>
      <c r="B6" s="29"/>
      <c r="C6" s="29"/>
      <c r="D6" s="29"/>
      <c r="E6" s="29"/>
    </row>
    <row r="7" spans="1:5" x14ac:dyDescent="0.25">
      <c r="A7" s="5" t="s">
        <v>68</v>
      </c>
      <c r="C7" s="29"/>
      <c r="D7" s="29"/>
      <c r="E7" s="29"/>
    </row>
    <row r="8" spans="1:5" x14ac:dyDescent="0.25">
      <c r="A8" s="161" t="s">
        <v>50</v>
      </c>
      <c r="B8" s="162"/>
      <c r="C8" s="20" t="s">
        <v>49</v>
      </c>
      <c r="D8" s="29"/>
      <c r="E8" s="29"/>
    </row>
    <row r="9" spans="1:5" x14ac:dyDescent="0.25">
      <c r="A9" s="165" t="s">
        <v>51</v>
      </c>
      <c r="B9" s="166"/>
      <c r="C9" s="116">
        <f>C5</f>
        <v>0.1037</v>
      </c>
      <c r="D9" s="29"/>
      <c r="E9" s="29"/>
    </row>
    <row r="10" spans="1:5" x14ac:dyDescent="0.25">
      <c r="A10" s="29"/>
      <c r="B10" s="29"/>
      <c r="C10" s="29"/>
      <c r="D10" s="29"/>
      <c r="E10" s="29"/>
    </row>
    <row r="11" spans="1:5" x14ac:dyDescent="0.25">
      <c r="A11" s="29"/>
      <c r="B11" s="29"/>
      <c r="C11" s="29"/>
      <c r="D11" s="29"/>
      <c r="E11" s="29"/>
    </row>
  </sheetData>
  <sheetProtection password="C10A"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09375" defaultRowHeight="13.2" x14ac:dyDescent="0.25"/>
  <cols>
    <col min="1" max="1" width="10.6640625" style="1" customWidth="1"/>
    <col min="2" max="2" width="15.5546875" style="1" customWidth="1"/>
    <col min="3" max="3" width="15.6640625" style="1" customWidth="1"/>
    <col min="4" max="16384" width="9.109375" style="1"/>
  </cols>
  <sheetData>
    <row r="1" spans="1:6" ht="15.6" x14ac:dyDescent="0.3">
      <c r="A1" s="22" t="s">
        <v>46</v>
      </c>
      <c r="B1" s="22"/>
      <c r="C1" s="22"/>
      <c r="D1" s="29"/>
      <c r="E1" s="29"/>
      <c r="F1" s="29"/>
    </row>
    <row r="2" spans="1:6" x14ac:dyDescent="0.25">
      <c r="A2" s="29"/>
      <c r="B2" s="29"/>
      <c r="C2" s="29"/>
      <c r="D2" s="29"/>
      <c r="E2" s="29"/>
      <c r="F2" s="29"/>
    </row>
    <row r="3" spans="1:6" ht="13.8" thickBot="1" x14ac:dyDescent="0.3">
      <c r="A3" s="5" t="s">
        <v>52</v>
      </c>
      <c r="E3" s="29"/>
      <c r="F3" s="29"/>
    </row>
    <row r="4" spans="1:6" ht="26.4" x14ac:dyDescent="0.25">
      <c r="A4" s="25" t="s">
        <v>53</v>
      </c>
      <c r="B4" s="58" t="s">
        <v>89</v>
      </c>
      <c r="C4" s="58" t="s">
        <v>90</v>
      </c>
      <c r="D4" s="29"/>
      <c r="E4" s="29"/>
      <c r="F4" s="29"/>
    </row>
    <row r="5" spans="1:6" x14ac:dyDescent="0.25">
      <c r="A5" s="26" t="str">
        <f>'Direct Staffing'!B10</f>
        <v>1:1</v>
      </c>
      <c r="B5" s="27">
        <f>20.02/5</f>
        <v>4.0039999999999996</v>
      </c>
      <c r="C5" s="28">
        <f>((1+1/(VLOOKUP(A5,'Direct Staffing'!H7:K16,2,FALSE)))*B5)</f>
        <v>8.0079999999999991</v>
      </c>
      <c r="D5" s="29"/>
      <c r="E5" s="29"/>
      <c r="F5" s="29"/>
    </row>
    <row r="6" spans="1:6" x14ac:dyDescent="0.25">
      <c r="A6" s="29"/>
      <c r="B6" s="29"/>
      <c r="C6" s="29"/>
      <c r="D6" s="29"/>
      <c r="E6" s="29"/>
      <c r="F6" s="29"/>
    </row>
    <row r="7" spans="1:6" x14ac:dyDescent="0.25">
      <c r="A7" s="29"/>
      <c r="B7" s="29"/>
      <c r="C7" s="29"/>
      <c r="D7" s="29"/>
      <c r="E7" s="29"/>
      <c r="F7" s="29"/>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0.02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09375" defaultRowHeight="13.2" x14ac:dyDescent="0.25"/>
  <cols>
    <col min="1" max="1" width="9.109375" style="1"/>
    <col min="2" max="2" width="24.6640625" style="1" customWidth="1"/>
    <col min="3" max="3" width="10.109375" style="1" bestFit="1" customWidth="1"/>
    <col min="4" max="4" width="9.109375" style="1"/>
    <col min="5" max="6" width="11.33203125" style="1" customWidth="1"/>
    <col min="7" max="16384" width="9.109375" style="1"/>
  </cols>
  <sheetData>
    <row r="1" spans="1:7" ht="15.6" x14ac:dyDescent="0.3">
      <c r="A1" s="22" t="s">
        <v>69</v>
      </c>
      <c r="B1" s="22"/>
      <c r="C1" s="22"/>
      <c r="D1" s="29"/>
      <c r="E1" s="29"/>
      <c r="F1" s="29"/>
      <c r="G1" s="29"/>
    </row>
    <row r="2" spans="1:7" x14ac:dyDescent="0.25">
      <c r="A2" s="29"/>
      <c r="B2" s="29"/>
      <c r="C2" s="29"/>
      <c r="D2" s="29"/>
      <c r="E2" s="29"/>
      <c r="F2" s="29"/>
      <c r="G2" s="29"/>
    </row>
    <row r="3" spans="1:7" x14ac:dyDescent="0.25">
      <c r="A3" s="93" t="s">
        <v>70</v>
      </c>
      <c r="B3" s="93"/>
      <c r="C3" s="93"/>
      <c r="D3" s="93"/>
      <c r="E3" s="93"/>
      <c r="F3" s="93"/>
      <c r="G3" s="29"/>
    </row>
    <row r="4" spans="1:7" x14ac:dyDescent="0.25">
      <c r="A4" s="172" t="s">
        <v>10</v>
      </c>
      <c r="B4" s="172"/>
      <c r="C4" s="172"/>
      <c r="D4" s="172"/>
      <c r="E4" s="21" t="s">
        <v>22</v>
      </c>
      <c r="F4" s="29"/>
      <c r="G4" s="29"/>
    </row>
    <row r="5" spans="1:7" ht="12" customHeight="1" x14ac:dyDescent="0.25">
      <c r="A5" s="173" t="s">
        <v>64</v>
      </c>
      <c r="B5" s="173"/>
      <c r="C5" s="173"/>
      <c r="D5" s="173"/>
      <c r="E5" s="43">
        <v>0.13250000000000001</v>
      </c>
      <c r="F5" s="29"/>
      <c r="G5" s="29"/>
    </row>
    <row r="6" spans="1:7" x14ac:dyDescent="0.25">
      <c r="A6" s="173" t="s">
        <v>65</v>
      </c>
      <c r="B6" s="173"/>
      <c r="C6" s="173"/>
      <c r="D6" s="173"/>
      <c r="E6" s="43">
        <v>1.7999999999999999E-2</v>
      </c>
      <c r="F6" s="29"/>
      <c r="G6" s="29"/>
    </row>
    <row r="7" spans="1:7" x14ac:dyDescent="0.25">
      <c r="A7" s="168" t="s">
        <v>71</v>
      </c>
      <c r="B7" s="169"/>
      <c r="C7" s="169"/>
      <c r="D7" s="170"/>
      <c r="E7" s="43">
        <v>9.4E-2</v>
      </c>
      <c r="F7" s="29"/>
      <c r="G7" s="29"/>
    </row>
    <row r="8" spans="1:7" x14ac:dyDescent="0.25">
      <c r="A8" s="171" t="s">
        <v>72</v>
      </c>
      <c r="B8" s="171"/>
      <c r="C8" s="171"/>
      <c r="D8" s="171"/>
      <c r="E8" s="42">
        <f>SUM(E5:E7)</f>
        <v>0.2445</v>
      </c>
      <c r="F8" s="29"/>
      <c r="G8" s="29"/>
    </row>
    <row r="9" spans="1:7" x14ac:dyDescent="0.25">
      <c r="A9" s="29"/>
      <c r="B9" s="29"/>
      <c r="C9" s="29"/>
      <c r="D9" s="29"/>
      <c r="E9" s="29"/>
      <c r="F9" s="29"/>
      <c r="G9" s="29"/>
    </row>
    <row r="10" spans="1:7" x14ac:dyDescent="0.25">
      <c r="C10" s="29"/>
      <c r="D10" s="29"/>
      <c r="E10" s="29"/>
      <c r="F10" s="29"/>
      <c r="G10" s="29"/>
    </row>
    <row r="11" spans="1:7" x14ac:dyDescent="0.25">
      <c r="A11" s="29"/>
      <c r="B11" s="29"/>
      <c r="C11" s="29"/>
      <c r="D11" s="29"/>
      <c r="E11" s="29"/>
      <c r="F11" s="29"/>
      <c r="G11" s="29"/>
    </row>
    <row r="12" spans="1:7" x14ac:dyDescent="0.25">
      <c r="A12" s="29"/>
      <c r="B12" s="29"/>
      <c r="C12" s="29"/>
      <c r="D12" s="29"/>
      <c r="E12" s="29"/>
      <c r="F12" s="29"/>
      <c r="G12" s="29"/>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sheetView>
  </sheetViews>
  <sheetFormatPr defaultRowHeight="13.2" x14ac:dyDescent="0.25"/>
  <cols>
    <col min="1" max="1" width="29" customWidth="1"/>
    <col min="2" max="2" width="17.44140625" customWidth="1"/>
    <col min="3" max="3" width="20" customWidth="1"/>
    <col min="4" max="5" width="9.109375" customWidth="1"/>
    <col min="6" max="6" width="5.5546875" style="97" bestFit="1" customWidth="1"/>
  </cols>
  <sheetData>
    <row r="3" spans="1:6" x14ac:dyDescent="0.25">
      <c r="A3" s="5" t="s">
        <v>119</v>
      </c>
      <c r="B3" s="62"/>
      <c r="C3" s="62"/>
      <c r="D3" s="62"/>
    </row>
    <row r="4" spans="1:6" x14ac:dyDescent="0.25">
      <c r="A4" s="50" t="s">
        <v>120</v>
      </c>
      <c r="B4" s="174" t="s">
        <v>121</v>
      </c>
      <c r="C4" s="175"/>
      <c r="D4" s="176"/>
    </row>
    <row r="5" spans="1:6" x14ac:dyDescent="0.25">
      <c r="A5" s="50" t="s">
        <v>122</v>
      </c>
      <c r="B5" s="177" t="str">
        <f>INDEX($C$10:$C$108,MATCH(B4:D4,B10:B108,0))</f>
        <v>Unspecified Region</v>
      </c>
      <c r="C5" s="178"/>
      <c r="D5" s="179"/>
    </row>
    <row r="7" spans="1:6" hidden="1" x14ac:dyDescent="0.25">
      <c r="A7" t="s">
        <v>123</v>
      </c>
      <c r="B7" t="str">
        <f>INDEX($D$10:$D$108,MATCH(B4:D4,B10:B108,0))</f>
        <v>-</v>
      </c>
    </row>
    <row r="8" spans="1:6" hidden="1" x14ac:dyDescent="0.25"/>
    <row r="9" spans="1:6" ht="14.4" hidden="1" x14ac:dyDescent="0.25">
      <c r="B9" s="98" t="s">
        <v>124</v>
      </c>
      <c r="C9" s="98" t="s">
        <v>125</v>
      </c>
      <c r="D9" s="99" t="s">
        <v>123</v>
      </c>
      <c r="F9"/>
    </row>
    <row r="10" spans="1:6" ht="14.4" hidden="1" x14ac:dyDescent="0.25">
      <c r="B10" s="100" t="s">
        <v>121</v>
      </c>
      <c r="C10" s="100" t="s">
        <v>126</v>
      </c>
      <c r="D10" s="101" t="s">
        <v>127</v>
      </c>
      <c r="F10"/>
    </row>
    <row r="11" spans="1:6" ht="14.4" hidden="1" x14ac:dyDescent="0.25">
      <c r="B11" s="102" t="s">
        <v>128</v>
      </c>
      <c r="C11" s="102" t="s">
        <v>129</v>
      </c>
      <c r="D11" s="103">
        <v>0.97299999999999998</v>
      </c>
      <c r="F11"/>
    </row>
    <row r="12" spans="1:6" ht="14.4" hidden="1" x14ac:dyDescent="0.25">
      <c r="B12" s="102" t="s">
        <v>130</v>
      </c>
      <c r="C12" s="102" t="s">
        <v>131</v>
      </c>
      <c r="D12" s="103">
        <v>1.0129999999999999</v>
      </c>
      <c r="F12"/>
    </row>
    <row r="13" spans="1:6" ht="14.4" hidden="1" x14ac:dyDescent="0.25">
      <c r="B13" s="102" t="s">
        <v>132</v>
      </c>
      <c r="C13" s="102" t="s">
        <v>133</v>
      </c>
      <c r="D13" s="103">
        <v>1.0069999999999999</v>
      </c>
      <c r="F13"/>
    </row>
    <row r="14" spans="1:6" ht="14.4" hidden="1" x14ac:dyDescent="0.25">
      <c r="B14" s="102" t="s">
        <v>134</v>
      </c>
      <c r="C14" s="102" t="s">
        <v>133</v>
      </c>
      <c r="D14" s="103">
        <v>1.0069999999999999</v>
      </c>
      <c r="F14"/>
    </row>
    <row r="15" spans="1:6" ht="14.4" hidden="1" x14ac:dyDescent="0.25">
      <c r="B15" s="102" t="s">
        <v>135</v>
      </c>
      <c r="C15" s="102" t="s">
        <v>136</v>
      </c>
      <c r="D15" s="103">
        <v>0.94599999999999995</v>
      </c>
      <c r="F15"/>
    </row>
    <row r="16" spans="1:6" ht="14.4" hidden="1" x14ac:dyDescent="0.25">
      <c r="B16" s="102" t="s">
        <v>137</v>
      </c>
      <c r="C16" s="104" t="s">
        <v>138</v>
      </c>
      <c r="D16" s="103">
        <v>0.97899999999999998</v>
      </c>
      <c r="F16"/>
    </row>
    <row r="17" spans="2:6" ht="14.4" hidden="1" x14ac:dyDescent="0.25">
      <c r="B17" s="102" t="s">
        <v>139</v>
      </c>
      <c r="C17" s="102" t="s">
        <v>140</v>
      </c>
      <c r="D17" s="103">
        <v>1.0429999999999999</v>
      </c>
      <c r="F17"/>
    </row>
    <row r="18" spans="2:6" ht="14.4" hidden="1" x14ac:dyDescent="0.25">
      <c r="B18" s="102" t="s">
        <v>141</v>
      </c>
      <c r="C18" s="104" t="s">
        <v>142</v>
      </c>
      <c r="D18" s="103">
        <v>0.95</v>
      </c>
      <c r="F18"/>
    </row>
    <row r="19" spans="2:6" ht="14.4" hidden="1" x14ac:dyDescent="0.25">
      <c r="B19" s="102" t="s">
        <v>143</v>
      </c>
      <c r="C19" s="104" t="s">
        <v>144</v>
      </c>
      <c r="D19" s="103">
        <v>0.95</v>
      </c>
      <c r="F19"/>
    </row>
    <row r="20" spans="2:6" ht="14.4" hidden="1" x14ac:dyDescent="0.25">
      <c r="B20" s="102" t="s">
        <v>145</v>
      </c>
      <c r="C20" s="102" t="s">
        <v>131</v>
      </c>
      <c r="D20" s="103">
        <v>1.0129999999999999</v>
      </c>
      <c r="F20"/>
    </row>
    <row r="21" spans="2:6" ht="14.4" hidden="1" x14ac:dyDescent="0.25">
      <c r="B21" s="102" t="s">
        <v>146</v>
      </c>
      <c r="C21" s="102" t="s">
        <v>133</v>
      </c>
      <c r="D21" s="103">
        <v>1.0069999999999999</v>
      </c>
      <c r="F21"/>
    </row>
    <row r="22" spans="2:6" ht="14.4" hidden="1" x14ac:dyDescent="0.25">
      <c r="B22" s="102" t="s">
        <v>147</v>
      </c>
      <c r="C22" s="104" t="s">
        <v>138</v>
      </c>
      <c r="D22" s="103">
        <v>0.97899999999999998</v>
      </c>
      <c r="F22"/>
    </row>
    <row r="23" spans="2:6" ht="14.4" hidden="1" x14ac:dyDescent="0.25">
      <c r="B23" s="102" t="s">
        <v>148</v>
      </c>
      <c r="C23" s="104" t="s">
        <v>131</v>
      </c>
      <c r="D23" s="103">
        <v>1.0129999999999999</v>
      </c>
      <c r="F23"/>
    </row>
    <row r="24" spans="2:6" ht="14.4" hidden="1" x14ac:dyDescent="0.25">
      <c r="B24" s="102" t="s">
        <v>149</v>
      </c>
      <c r="C24" s="104" t="s">
        <v>150</v>
      </c>
      <c r="D24" s="103">
        <v>0.99099999999999999</v>
      </c>
      <c r="F24"/>
    </row>
    <row r="25" spans="2:6" ht="14.4" hidden="1" x14ac:dyDescent="0.25">
      <c r="B25" s="102" t="s">
        <v>151</v>
      </c>
      <c r="C25" s="102" t="s">
        <v>133</v>
      </c>
      <c r="D25" s="103">
        <v>1.0069999999999999</v>
      </c>
      <c r="F25"/>
    </row>
    <row r="26" spans="2:6" ht="14.4" hidden="1" x14ac:dyDescent="0.25">
      <c r="B26" s="102" t="s">
        <v>152</v>
      </c>
      <c r="C26" s="104" t="s">
        <v>129</v>
      </c>
      <c r="D26" s="103">
        <v>0.97299999999999998</v>
      </c>
      <c r="F26"/>
    </row>
    <row r="27" spans="2:6" ht="14.4" hidden="1" x14ac:dyDescent="0.25">
      <c r="B27" s="102" t="s">
        <v>153</v>
      </c>
      <c r="C27" s="104" t="s">
        <v>138</v>
      </c>
      <c r="D27" s="103">
        <v>0.97899999999999998</v>
      </c>
      <c r="F27"/>
    </row>
    <row r="28" spans="2:6" ht="14.4" hidden="1" x14ac:dyDescent="0.25">
      <c r="B28" s="102" t="s">
        <v>154</v>
      </c>
      <c r="C28" s="102" t="s">
        <v>133</v>
      </c>
      <c r="D28" s="103">
        <v>1.0069999999999999</v>
      </c>
      <c r="F28"/>
    </row>
    <row r="29" spans="2:6" ht="14.4" hidden="1" x14ac:dyDescent="0.25">
      <c r="B29" s="102" t="s">
        <v>155</v>
      </c>
      <c r="C29" s="102" t="s">
        <v>131</v>
      </c>
      <c r="D29" s="103">
        <v>1.0129999999999999</v>
      </c>
      <c r="F29"/>
    </row>
    <row r="30" spans="2:6" ht="14.4" hidden="1" x14ac:dyDescent="0.25">
      <c r="B30" s="102" t="s">
        <v>156</v>
      </c>
      <c r="C30" s="104" t="s">
        <v>157</v>
      </c>
      <c r="D30" s="103">
        <v>1.0469999999999999</v>
      </c>
      <c r="F30"/>
    </row>
    <row r="31" spans="2:6" ht="14.4" hidden="1" x14ac:dyDescent="0.25">
      <c r="B31" s="102" t="s">
        <v>158</v>
      </c>
      <c r="C31" s="102" t="s">
        <v>133</v>
      </c>
      <c r="D31" s="103">
        <v>1.0069999999999999</v>
      </c>
      <c r="F31"/>
    </row>
    <row r="32" spans="2:6" ht="14.4" hidden="1" x14ac:dyDescent="0.25">
      <c r="B32" s="102" t="s">
        <v>159</v>
      </c>
      <c r="C32" s="104" t="s">
        <v>142</v>
      </c>
      <c r="D32" s="103">
        <v>0.95</v>
      </c>
      <c r="F32"/>
    </row>
    <row r="33" spans="2:6" ht="14.4" hidden="1" x14ac:dyDescent="0.25">
      <c r="B33" s="102" t="s">
        <v>160</v>
      </c>
      <c r="C33" s="104" t="s">
        <v>157</v>
      </c>
      <c r="D33" s="103">
        <v>1.0469999999999999</v>
      </c>
      <c r="F33"/>
    </row>
    <row r="34" spans="2:6" ht="14.4" hidden="1" x14ac:dyDescent="0.25">
      <c r="B34" s="102" t="s">
        <v>161</v>
      </c>
      <c r="C34" s="104" t="s">
        <v>142</v>
      </c>
      <c r="D34" s="103">
        <v>0.95</v>
      </c>
      <c r="F34"/>
    </row>
    <row r="35" spans="2:6" ht="14.4" hidden="1" x14ac:dyDescent="0.25">
      <c r="B35" s="102" t="s">
        <v>162</v>
      </c>
      <c r="C35" s="104" t="s">
        <v>142</v>
      </c>
      <c r="D35" s="103">
        <v>0.95</v>
      </c>
      <c r="F35"/>
    </row>
    <row r="36" spans="2:6" ht="14.4" hidden="1" x14ac:dyDescent="0.25">
      <c r="B36" s="102" t="s">
        <v>163</v>
      </c>
      <c r="C36" s="102" t="s">
        <v>133</v>
      </c>
      <c r="D36" s="103">
        <v>1.0069999999999999</v>
      </c>
      <c r="F36"/>
    </row>
    <row r="37" spans="2:6" ht="14.4" hidden="1" x14ac:dyDescent="0.25">
      <c r="B37" s="102" t="s">
        <v>164</v>
      </c>
      <c r="C37" s="102" t="s">
        <v>131</v>
      </c>
      <c r="D37" s="103">
        <v>1.0129999999999999</v>
      </c>
      <c r="F37"/>
    </row>
    <row r="38" spans="2:6" ht="14.4" hidden="1" x14ac:dyDescent="0.25">
      <c r="B38" s="102" t="s">
        <v>165</v>
      </c>
      <c r="C38" s="104" t="s">
        <v>166</v>
      </c>
      <c r="D38" s="103">
        <v>1.034</v>
      </c>
      <c r="F38"/>
    </row>
    <row r="39" spans="2:6" ht="14.4" hidden="1" x14ac:dyDescent="0.25">
      <c r="B39" s="102" t="s">
        <v>167</v>
      </c>
      <c r="C39" s="102" t="s">
        <v>133</v>
      </c>
      <c r="D39" s="103">
        <v>1.0069999999999999</v>
      </c>
      <c r="F39"/>
    </row>
    <row r="40" spans="2:6" ht="14.4" hidden="1" x14ac:dyDescent="0.25">
      <c r="B40" s="102" t="s">
        <v>168</v>
      </c>
      <c r="C40" s="104" t="s">
        <v>131</v>
      </c>
      <c r="D40" s="103">
        <v>1.0129999999999999</v>
      </c>
      <c r="F40"/>
    </row>
    <row r="41" spans="2:6" ht="14.4" hidden="1" x14ac:dyDescent="0.25">
      <c r="B41" s="102" t="s">
        <v>169</v>
      </c>
      <c r="C41" s="104" t="s">
        <v>129</v>
      </c>
      <c r="D41" s="103">
        <v>0.97299999999999998</v>
      </c>
      <c r="F41"/>
    </row>
    <row r="42" spans="2:6" ht="14.4" hidden="1" x14ac:dyDescent="0.25">
      <c r="B42" s="102" t="s">
        <v>170</v>
      </c>
      <c r="C42" s="104" t="s">
        <v>138</v>
      </c>
      <c r="D42" s="103">
        <v>0.97899999999999998</v>
      </c>
      <c r="F42"/>
    </row>
    <row r="43" spans="2:6" ht="14.4" hidden="1" x14ac:dyDescent="0.25">
      <c r="B43" s="102" t="s">
        <v>171</v>
      </c>
      <c r="C43" s="104" t="s">
        <v>129</v>
      </c>
      <c r="D43" s="103">
        <v>0.97299999999999998</v>
      </c>
      <c r="F43"/>
    </row>
    <row r="44" spans="2:6" ht="14.4" hidden="1" x14ac:dyDescent="0.25">
      <c r="B44" s="102" t="s">
        <v>172</v>
      </c>
      <c r="C44" s="104" t="s">
        <v>138</v>
      </c>
      <c r="D44" s="103">
        <v>0.97899999999999998</v>
      </c>
      <c r="F44"/>
    </row>
    <row r="45" spans="2:6" ht="14.4" hidden="1" x14ac:dyDescent="0.25">
      <c r="B45" s="102" t="s">
        <v>173</v>
      </c>
      <c r="C45" s="102" t="s">
        <v>133</v>
      </c>
      <c r="D45" s="103">
        <v>1.0069999999999999</v>
      </c>
      <c r="F45"/>
    </row>
    <row r="46" spans="2:6" ht="14.4" hidden="1" x14ac:dyDescent="0.25">
      <c r="B46" s="102" t="s">
        <v>174</v>
      </c>
      <c r="C46" s="104" t="s">
        <v>129</v>
      </c>
      <c r="D46" s="103">
        <v>0.97299999999999998</v>
      </c>
      <c r="F46"/>
    </row>
    <row r="47" spans="2:6" ht="14.4" hidden="1" x14ac:dyDescent="0.25">
      <c r="B47" s="102" t="s">
        <v>175</v>
      </c>
      <c r="C47" s="104" t="s">
        <v>138</v>
      </c>
      <c r="D47" s="103">
        <v>0.97899999999999998</v>
      </c>
      <c r="F47"/>
    </row>
    <row r="48" spans="2:6" ht="14.4" hidden="1" x14ac:dyDescent="0.25">
      <c r="B48" s="102" t="s">
        <v>176</v>
      </c>
      <c r="C48" s="104" t="s">
        <v>129</v>
      </c>
      <c r="D48" s="103">
        <v>0.97299999999999998</v>
      </c>
      <c r="F48"/>
    </row>
    <row r="49" spans="2:6" ht="14.4" hidden="1" x14ac:dyDescent="0.25">
      <c r="B49" s="102" t="s">
        <v>177</v>
      </c>
      <c r="C49" s="102" t="s">
        <v>133</v>
      </c>
      <c r="D49" s="103">
        <v>1.0069999999999999</v>
      </c>
      <c r="F49"/>
    </row>
    <row r="50" spans="2:6" ht="14.4" hidden="1" x14ac:dyDescent="0.25">
      <c r="B50" s="102" t="s">
        <v>178</v>
      </c>
      <c r="C50" s="104" t="s">
        <v>131</v>
      </c>
      <c r="D50" s="103">
        <v>1.0129999999999999</v>
      </c>
      <c r="F50"/>
    </row>
    <row r="51" spans="2:6" ht="14.4" hidden="1" x14ac:dyDescent="0.25">
      <c r="B51" s="102" t="s">
        <v>179</v>
      </c>
      <c r="C51" s="104" t="s">
        <v>138</v>
      </c>
      <c r="D51" s="103">
        <v>0.97899999999999998</v>
      </c>
      <c r="F51"/>
    </row>
    <row r="52" spans="2:6" ht="14.4" hidden="1" x14ac:dyDescent="0.25">
      <c r="B52" s="102" t="s">
        <v>180</v>
      </c>
      <c r="C52" s="104" t="s">
        <v>138</v>
      </c>
      <c r="D52" s="103">
        <v>0.97899999999999998</v>
      </c>
      <c r="F52"/>
    </row>
    <row r="53" spans="2:6" ht="14.4" hidden="1" x14ac:dyDescent="0.25">
      <c r="B53" s="102" t="s">
        <v>184</v>
      </c>
      <c r="C53" s="104" t="s">
        <v>138</v>
      </c>
      <c r="D53" s="103">
        <v>0.97899999999999998</v>
      </c>
      <c r="F53"/>
    </row>
    <row r="54" spans="2:6" ht="14.4" hidden="1" x14ac:dyDescent="0.25">
      <c r="B54" s="102" t="s">
        <v>181</v>
      </c>
      <c r="C54" s="102" t="s">
        <v>133</v>
      </c>
      <c r="D54" s="103">
        <v>1.0069999999999999</v>
      </c>
      <c r="F54"/>
    </row>
    <row r="55" spans="2:6" ht="14.4" hidden="1" x14ac:dyDescent="0.25">
      <c r="B55" s="102" t="s">
        <v>182</v>
      </c>
      <c r="C55" s="102" t="s">
        <v>133</v>
      </c>
      <c r="D55" s="103">
        <v>1.0069999999999999</v>
      </c>
      <c r="F55"/>
    </row>
    <row r="56" spans="2:6" ht="14.4" hidden="1" x14ac:dyDescent="0.25">
      <c r="B56" s="102" t="s">
        <v>183</v>
      </c>
      <c r="C56" s="104" t="s">
        <v>142</v>
      </c>
      <c r="D56" s="103">
        <v>0.95</v>
      </c>
      <c r="F56"/>
    </row>
    <row r="57" spans="2:6" ht="14.4" hidden="1" x14ac:dyDescent="0.25">
      <c r="B57" s="102" t="s">
        <v>185</v>
      </c>
      <c r="C57" s="104" t="s">
        <v>138</v>
      </c>
      <c r="D57" s="103">
        <v>0.97899999999999998</v>
      </c>
      <c r="F57"/>
    </row>
    <row r="58" spans="2:6" ht="14.4" hidden="1" x14ac:dyDescent="0.25">
      <c r="B58" s="102" t="s">
        <v>186</v>
      </c>
      <c r="C58" s="104" t="s">
        <v>131</v>
      </c>
      <c r="D58" s="103">
        <v>1.0129999999999999</v>
      </c>
      <c r="F58"/>
    </row>
    <row r="59" spans="2:6" ht="14.4" hidden="1" x14ac:dyDescent="0.25">
      <c r="B59" s="102" t="s">
        <v>187</v>
      </c>
      <c r="C59" s="102" t="s">
        <v>133</v>
      </c>
      <c r="D59" s="103">
        <v>1.0069999999999999</v>
      </c>
      <c r="F59"/>
    </row>
    <row r="60" spans="2:6" ht="14.4" hidden="1" x14ac:dyDescent="0.25">
      <c r="B60" s="102" t="s">
        <v>188</v>
      </c>
      <c r="C60" s="104" t="s">
        <v>142</v>
      </c>
      <c r="D60" s="103">
        <v>0.95</v>
      </c>
      <c r="F60"/>
    </row>
    <row r="61" spans="2:6" ht="14.4" hidden="1" x14ac:dyDescent="0.25">
      <c r="B61" s="102" t="s">
        <v>189</v>
      </c>
      <c r="C61" s="104" t="s">
        <v>138</v>
      </c>
      <c r="D61" s="103">
        <v>0.97899999999999998</v>
      </c>
      <c r="F61"/>
    </row>
    <row r="62" spans="2:6" ht="14.4" hidden="1" x14ac:dyDescent="0.25">
      <c r="B62" s="102" t="s">
        <v>190</v>
      </c>
      <c r="C62" s="104" t="s">
        <v>140</v>
      </c>
      <c r="D62" s="103">
        <v>1.0429999999999999</v>
      </c>
      <c r="F62"/>
    </row>
    <row r="63" spans="2:6" ht="14.4" hidden="1" x14ac:dyDescent="0.25">
      <c r="B63" s="102" t="s">
        <v>191</v>
      </c>
      <c r="C63" s="104" t="s">
        <v>138</v>
      </c>
      <c r="D63" s="103">
        <v>0.97899999999999998</v>
      </c>
      <c r="F63"/>
    </row>
    <row r="64" spans="2:6" ht="14.4" hidden="1" x14ac:dyDescent="0.25">
      <c r="B64" s="102" t="s">
        <v>192</v>
      </c>
      <c r="C64" s="102" t="s">
        <v>133</v>
      </c>
      <c r="D64" s="103">
        <v>1.0069999999999999</v>
      </c>
      <c r="F64"/>
    </row>
    <row r="65" spans="2:6" ht="14.4" hidden="1" x14ac:dyDescent="0.25">
      <c r="B65" s="102" t="s">
        <v>193</v>
      </c>
      <c r="C65" s="104" t="s">
        <v>157</v>
      </c>
      <c r="D65" s="103">
        <v>1.0469999999999999</v>
      </c>
      <c r="F65"/>
    </row>
    <row r="66" spans="2:6" ht="14.4" hidden="1" x14ac:dyDescent="0.25">
      <c r="B66" s="102" t="s">
        <v>194</v>
      </c>
      <c r="C66" s="102" t="s">
        <v>133</v>
      </c>
      <c r="D66" s="103">
        <v>1.0069999999999999</v>
      </c>
      <c r="F66"/>
    </row>
    <row r="67" spans="2:6" ht="14.4" hidden="1" x14ac:dyDescent="0.25">
      <c r="B67" s="102" t="s">
        <v>195</v>
      </c>
      <c r="C67" s="102" t="s">
        <v>133</v>
      </c>
      <c r="D67" s="103">
        <v>1.0069999999999999</v>
      </c>
      <c r="F67"/>
    </row>
    <row r="68" spans="2:6" ht="14.4" hidden="1" x14ac:dyDescent="0.25">
      <c r="B68" s="102" t="s">
        <v>196</v>
      </c>
      <c r="C68" s="104" t="s">
        <v>129</v>
      </c>
      <c r="D68" s="103">
        <v>0.97299999999999998</v>
      </c>
      <c r="F68"/>
    </row>
    <row r="69" spans="2:6" ht="14.4" hidden="1" x14ac:dyDescent="0.25">
      <c r="B69" s="102" t="s">
        <v>197</v>
      </c>
      <c r="C69" s="104" t="s">
        <v>138</v>
      </c>
      <c r="D69" s="103">
        <v>0.97899999999999998</v>
      </c>
      <c r="F69"/>
    </row>
    <row r="70" spans="2:6" ht="14.4" hidden="1" x14ac:dyDescent="0.25">
      <c r="B70" s="102" t="s">
        <v>198</v>
      </c>
      <c r="C70" s="104" t="s">
        <v>199</v>
      </c>
      <c r="D70" s="103">
        <v>0.99099999999999999</v>
      </c>
      <c r="F70"/>
    </row>
    <row r="71" spans="2:6" ht="14.4" hidden="1" x14ac:dyDescent="0.25">
      <c r="B71" s="102" t="s">
        <v>200</v>
      </c>
      <c r="C71" s="102" t="s">
        <v>133</v>
      </c>
      <c r="D71" s="103">
        <v>1.0069999999999999</v>
      </c>
      <c r="F71"/>
    </row>
    <row r="72" spans="2:6" ht="14.4" hidden="1" x14ac:dyDescent="0.25">
      <c r="B72" s="102" t="s">
        <v>201</v>
      </c>
      <c r="C72" s="102" t="s">
        <v>131</v>
      </c>
      <c r="D72" s="103">
        <v>1.0129999999999999</v>
      </c>
      <c r="F72"/>
    </row>
    <row r="73" spans="2:6" ht="14.4" hidden="1" x14ac:dyDescent="0.25">
      <c r="B73" s="102" t="s">
        <v>202</v>
      </c>
      <c r="C73" s="102" t="s">
        <v>133</v>
      </c>
      <c r="D73" s="103">
        <v>1.0069999999999999</v>
      </c>
      <c r="F73"/>
    </row>
    <row r="74" spans="2:6" ht="14.4" hidden="1" x14ac:dyDescent="0.25">
      <c r="B74" s="102" t="s">
        <v>203</v>
      </c>
      <c r="C74" s="104" t="s">
        <v>138</v>
      </c>
      <c r="D74" s="103">
        <v>0.97899999999999998</v>
      </c>
      <c r="F74"/>
    </row>
    <row r="75" spans="2:6" ht="14.4" hidden="1" x14ac:dyDescent="0.25">
      <c r="B75" s="102" t="s">
        <v>204</v>
      </c>
      <c r="C75" s="104" t="s">
        <v>138</v>
      </c>
      <c r="D75" s="103">
        <v>0.97899999999999998</v>
      </c>
      <c r="F75"/>
    </row>
    <row r="76" spans="2:6" ht="14.4" hidden="1" x14ac:dyDescent="0.25">
      <c r="B76" s="102" t="s">
        <v>205</v>
      </c>
      <c r="C76" s="104" t="s">
        <v>142</v>
      </c>
      <c r="D76" s="103">
        <v>0.95</v>
      </c>
      <c r="F76"/>
    </row>
    <row r="77" spans="2:6" ht="14.4" hidden="1" x14ac:dyDescent="0.25">
      <c r="B77" s="102" t="s">
        <v>206</v>
      </c>
      <c r="C77" s="104" t="s">
        <v>138</v>
      </c>
      <c r="D77" s="103">
        <v>0.97899999999999998</v>
      </c>
      <c r="F77"/>
    </row>
    <row r="78" spans="2:6" ht="14.4" hidden="1" x14ac:dyDescent="0.25">
      <c r="B78" s="102" t="s">
        <v>207</v>
      </c>
      <c r="C78" s="102" t="s">
        <v>133</v>
      </c>
      <c r="D78" s="103">
        <v>1.0069999999999999</v>
      </c>
      <c r="F78"/>
    </row>
    <row r="79" spans="2:6" ht="14.4" hidden="1" x14ac:dyDescent="0.25">
      <c r="B79" s="102" t="s">
        <v>211</v>
      </c>
      <c r="C79" s="104" t="s">
        <v>144</v>
      </c>
      <c r="D79" s="103">
        <v>0.95</v>
      </c>
      <c r="F79"/>
    </row>
    <row r="80" spans="2:6" ht="14.4" hidden="1" x14ac:dyDescent="0.25">
      <c r="B80" s="102" t="s">
        <v>208</v>
      </c>
      <c r="C80" s="102" t="s">
        <v>131</v>
      </c>
      <c r="D80" s="103">
        <v>1.0129999999999999</v>
      </c>
      <c r="F80"/>
    </row>
    <row r="81" spans="2:6" ht="14.4" hidden="1" x14ac:dyDescent="0.25">
      <c r="B81" s="102" t="s">
        <v>209</v>
      </c>
      <c r="C81" s="104" t="s">
        <v>131</v>
      </c>
      <c r="D81" s="103">
        <v>1.0129999999999999</v>
      </c>
      <c r="F81"/>
    </row>
    <row r="82" spans="2:6" ht="14.4" hidden="1" x14ac:dyDescent="0.25">
      <c r="B82" s="102" t="s">
        <v>210</v>
      </c>
      <c r="C82" s="104" t="s">
        <v>131</v>
      </c>
      <c r="D82" s="103">
        <v>1.0129999999999999</v>
      </c>
      <c r="F82"/>
    </row>
    <row r="83" spans="2:6" ht="14.4" hidden="1" x14ac:dyDescent="0.25">
      <c r="B83" s="102" t="s">
        <v>212</v>
      </c>
      <c r="C83" s="104" t="s">
        <v>136</v>
      </c>
      <c r="D83" s="103">
        <v>0.94599999999999995</v>
      </c>
      <c r="F83"/>
    </row>
    <row r="84" spans="2:6" ht="14.4" hidden="1" x14ac:dyDescent="0.25">
      <c r="B84" s="102" t="s">
        <v>213</v>
      </c>
      <c r="C84" s="104" t="s">
        <v>142</v>
      </c>
      <c r="D84" s="103">
        <v>0.95</v>
      </c>
      <c r="F84"/>
    </row>
    <row r="85" spans="2:6" ht="14.4" hidden="1" x14ac:dyDescent="0.25">
      <c r="B85" s="102" t="s">
        <v>214</v>
      </c>
      <c r="C85" s="102" t="s">
        <v>133</v>
      </c>
      <c r="D85" s="103">
        <v>1.0069999999999999</v>
      </c>
      <c r="F85"/>
    </row>
    <row r="86" spans="2:6" ht="14.4" hidden="1" x14ac:dyDescent="0.25">
      <c r="B86" s="102" t="s">
        <v>215</v>
      </c>
      <c r="C86" s="104" t="s">
        <v>138</v>
      </c>
      <c r="D86" s="103">
        <v>0.97899999999999998</v>
      </c>
      <c r="F86"/>
    </row>
    <row r="87" spans="2:6" ht="14.4" hidden="1" x14ac:dyDescent="0.25">
      <c r="B87" s="102" t="s">
        <v>216</v>
      </c>
      <c r="C87" s="102" t="s">
        <v>133</v>
      </c>
      <c r="D87" s="103">
        <v>1.0069999999999999</v>
      </c>
      <c r="F87"/>
    </row>
    <row r="88" spans="2:6" ht="14.4" hidden="1" x14ac:dyDescent="0.25">
      <c r="B88" s="102" t="s">
        <v>217</v>
      </c>
      <c r="C88" s="102" t="s">
        <v>133</v>
      </c>
      <c r="D88" s="103">
        <v>1.0069999999999999</v>
      </c>
      <c r="F88"/>
    </row>
    <row r="89" spans="2:6" ht="14.4" hidden="1" x14ac:dyDescent="0.25">
      <c r="B89" s="102" t="s">
        <v>218</v>
      </c>
      <c r="C89" s="104" t="s">
        <v>157</v>
      </c>
      <c r="D89" s="103">
        <v>1.0469999999999999</v>
      </c>
      <c r="F89"/>
    </row>
    <row r="90" spans="2:6" ht="14.4" hidden="1" x14ac:dyDescent="0.25">
      <c r="B90" s="102" t="s">
        <v>219</v>
      </c>
      <c r="C90" s="102" t="s">
        <v>133</v>
      </c>
      <c r="D90" s="103">
        <v>1.0069999999999999</v>
      </c>
      <c r="F90"/>
    </row>
    <row r="91" spans="2:6" ht="14.4" hidden="1" x14ac:dyDescent="0.25">
      <c r="B91" s="102" t="s">
        <v>220</v>
      </c>
      <c r="C91" s="104" t="s">
        <v>142</v>
      </c>
      <c r="D91" s="103">
        <v>0.95</v>
      </c>
      <c r="F91"/>
    </row>
    <row r="92" spans="2:6" ht="14.4" hidden="1" x14ac:dyDescent="0.25">
      <c r="B92" s="102" t="s">
        <v>221</v>
      </c>
      <c r="C92" s="102" t="s">
        <v>131</v>
      </c>
      <c r="D92" s="103">
        <v>1.0129999999999999</v>
      </c>
      <c r="F92"/>
    </row>
    <row r="93" spans="2:6" ht="14.4" hidden="1" x14ac:dyDescent="0.25">
      <c r="B93" s="102" t="s">
        <v>222</v>
      </c>
      <c r="C93" s="104" t="s">
        <v>142</v>
      </c>
      <c r="D93" s="103">
        <v>0.95</v>
      </c>
      <c r="F93"/>
    </row>
    <row r="94" spans="2:6" ht="14.4" hidden="1" x14ac:dyDescent="0.25">
      <c r="B94" s="102" t="s">
        <v>223</v>
      </c>
      <c r="C94" s="102" t="s">
        <v>133</v>
      </c>
      <c r="D94" s="103">
        <v>1.0069999999999999</v>
      </c>
      <c r="F94"/>
    </row>
    <row r="95" spans="2:6" ht="14.4" hidden="1" x14ac:dyDescent="0.25">
      <c r="B95" s="102" t="s">
        <v>224</v>
      </c>
      <c r="C95" s="104" t="s">
        <v>142</v>
      </c>
      <c r="D95" s="103">
        <v>0.95</v>
      </c>
      <c r="F95"/>
    </row>
    <row r="96" spans="2:6" ht="14.4" hidden="1" x14ac:dyDescent="0.25">
      <c r="B96" s="102" t="s">
        <v>225</v>
      </c>
      <c r="C96" s="104" t="s">
        <v>131</v>
      </c>
      <c r="D96" s="103">
        <v>1.0129999999999999</v>
      </c>
      <c r="F96"/>
    </row>
    <row r="97" spans="2:6" ht="14.4" hidden="1" x14ac:dyDescent="0.25">
      <c r="B97" s="119" t="s">
        <v>226</v>
      </c>
      <c r="C97" s="120" t="s">
        <v>138</v>
      </c>
      <c r="D97" s="121">
        <v>0.97899999999999998</v>
      </c>
      <c r="F97"/>
    </row>
    <row r="98" spans="2:6" hidden="1" x14ac:dyDescent="0.25">
      <c r="B98" s="122" t="s">
        <v>234</v>
      </c>
      <c r="C98" s="122" t="s">
        <v>133</v>
      </c>
      <c r="D98" s="123">
        <v>1.0069999999999999</v>
      </c>
    </row>
    <row r="99" spans="2:6" hidden="1" x14ac:dyDescent="0.25">
      <c r="B99" s="122" t="s">
        <v>235</v>
      </c>
      <c r="C99" s="122" t="s">
        <v>133</v>
      </c>
      <c r="D99" s="123">
        <v>1.0069999999999999</v>
      </c>
    </row>
    <row r="100" spans="2:6" hidden="1" x14ac:dyDescent="0.25">
      <c r="B100" s="122" t="s">
        <v>236</v>
      </c>
      <c r="C100" s="122" t="s">
        <v>138</v>
      </c>
      <c r="D100" s="123">
        <v>0.97899999999999998</v>
      </c>
    </row>
    <row r="101" spans="2:6" hidden="1" x14ac:dyDescent="0.25">
      <c r="B101" s="122" t="s">
        <v>237</v>
      </c>
      <c r="C101" s="122" t="s">
        <v>131</v>
      </c>
      <c r="D101" s="123">
        <v>1.0129999999999999</v>
      </c>
    </row>
    <row r="102" spans="2:6" hidden="1" x14ac:dyDescent="0.25">
      <c r="B102" s="122" t="s">
        <v>238</v>
      </c>
      <c r="C102" s="122" t="s">
        <v>138</v>
      </c>
      <c r="D102" s="123">
        <v>0.97899999999999998</v>
      </c>
    </row>
    <row r="103" spans="2:6" hidden="1" x14ac:dyDescent="0.25">
      <c r="B103" s="122" t="s">
        <v>239</v>
      </c>
      <c r="C103" s="122" t="s">
        <v>131</v>
      </c>
      <c r="D103" s="123">
        <v>1.0129999999999999</v>
      </c>
    </row>
    <row r="104" spans="2:6" hidden="1" x14ac:dyDescent="0.25">
      <c r="B104" s="122" t="s">
        <v>240</v>
      </c>
      <c r="C104" s="122" t="s">
        <v>129</v>
      </c>
      <c r="D104" s="122">
        <v>0.97299999999999998</v>
      </c>
    </row>
    <row r="105" spans="2:6" hidden="1" x14ac:dyDescent="0.25">
      <c r="B105" s="122" t="s">
        <v>241</v>
      </c>
      <c r="C105" s="122" t="s">
        <v>144</v>
      </c>
      <c r="D105" s="123">
        <v>0.95</v>
      </c>
    </row>
    <row r="106" spans="2:6" hidden="1" x14ac:dyDescent="0.25">
      <c r="B106" s="122" t="s">
        <v>242</v>
      </c>
      <c r="C106" s="122" t="s">
        <v>133</v>
      </c>
      <c r="D106" s="122">
        <v>1.0069999999999999</v>
      </c>
    </row>
    <row r="107" spans="2:6" hidden="1" x14ac:dyDescent="0.25">
      <c r="B107" s="122" t="s">
        <v>243</v>
      </c>
      <c r="C107" s="122" t="s">
        <v>129</v>
      </c>
      <c r="D107" s="122">
        <v>0.97299999999999998</v>
      </c>
    </row>
    <row r="108" spans="2:6" hidden="1" x14ac:dyDescent="0.25">
      <c r="B108" s="122" t="s">
        <v>244</v>
      </c>
      <c r="C108" s="122" t="s">
        <v>142</v>
      </c>
      <c r="D108" s="123">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125" workbookViewId="0">
      <selection activeCell="C49" sqref="C49"/>
    </sheetView>
  </sheetViews>
  <sheetFormatPr defaultColWidth="9.109375" defaultRowHeight="13.2" x14ac:dyDescent="0.25"/>
  <cols>
    <col min="1" max="1" width="37.88671875" style="31" customWidth="1"/>
    <col min="2" max="2" width="20.6640625" style="31" bestFit="1" customWidth="1"/>
    <col min="3" max="3" width="14.109375" style="31" customWidth="1"/>
    <col min="4" max="4" width="16" style="31" customWidth="1"/>
    <col min="5" max="5" width="14.109375" style="113" customWidth="1"/>
    <col min="6" max="6" width="11.33203125" style="31" bestFit="1" customWidth="1"/>
    <col min="7" max="16384" width="9.109375" style="31"/>
  </cols>
  <sheetData>
    <row r="1" spans="1:6" ht="15.6" x14ac:dyDescent="0.3">
      <c r="A1" s="30" t="s">
        <v>96</v>
      </c>
      <c r="C1" s="29"/>
      <c r="D1" s="29"/>
      <c r="E1" s="112"/>
      <c r="F1" s="29"/>
    </row>
    <row r="2" spans="1:6" x14ac:dyDescent="0.25">
      <c r="A2" s="32"/>
      <c r="B2" s="32"/>
      <c r="C2" s="32"/>
      <c r="D2" s="32"/>
      <c r="E2" s="112"/>
      <c r="F2" s="29"/>
    </row>
    <row r="3" spans="1:6" x14ac:dyDescent="0.25">
      <c r="A3" s="33" t="s">
        <v>11</v>
      </c>
      <c r="B3" s="29"/>
      <c r="C3" s="29"/>
      <c r="D3" s="5" t="s">
        <v>75</v>
      </c>
      <c r="E3" s="112"/>
      <c r="F3" s="29"/>
    </row>
    <row r="4" spans="1:6" x14ac:dyDescent="0.25">
      <c r="A4" s="59" t="s">
        <v>91</v>
      </c>
      <c r="B4" s="35">
        <f>'Direct Staffing'!C34</f>
        <v>120.85790766</v>
      </c>
      <c r="D4" s="36">
        <f>B4</f>
        <v>120.85790766</v>
      </c>
      <c r="E4" s="112"/>
      <c r="F4" s="29"/>
    </row>
    <row r="5" spans="1:6" x14ac:dyDescent="0.25">
      <c r="A5" s="32"/>
      <c r="B5" s="32"/>
      <c r="C5" s="32"/>
      <c r="D5" s="32"/>
      <c r="E5" s="112"/>
      <c r="F5" s="29"/>
    </row>
    <row r="6" spans="1:6" x14ac:dyDescent="0.25">
      <c r="A6" s="33" t="s">
        <v>31</v>
      </c>
      <c r="B6" s="29"/>
      <c r="C6" s="29"/>
      <c r="D6" s="29"/>
      <c r="E6" s="112"/>
      <c r="F6" s="29"/>
    </row>
    <row r="7" spans="1:6" x14ac:dyDescent="0.25">
      <c r="A7" s="34" t="s">
        <v>62</v>
      </c>
      <c r="B7" s="44">
        <f>'Program Plan Support'!C9</f>
        <v>5.6000000000000001E-2</v>
      </c>
      <c r="D7" s="36">
        <f>B7*D4</f>
        <v>6.7680428289599996</v>
      </c>
      <c r="E7" s="112"/>
      <c r="F7" s="29"/>
    </row>
    <row r="8" spans="1:6" x14ac:dyDescent="0.25">
      <c r="A8" s="32"/>
      <c r="B8" s="32"/>
      <c r="C8" s="32"/>
      <c r="D8" s="32"/>
      <c r="E8" s="112"/>
      <c r="F8" s="29"/>
    </row>
    <row r="9" spans="1:6" x14ac:dyDescent="0.25">
      <c r="A9" s="33" t="s">
        <v>1</v>
      </c>
      <c r="B9" s="29"/>
      <c r="C9" s="29"/>
      <c r="D9" s="29"/>
      <c r="E9" s="112"/>
      <c r="F9" s="29"/>
    </row>
    <row r="10" spans="1:6" x14ac:dyDescent="0.25">
      <c r="A10" s="34" t="s">
        <v>9</v>
      </c>
      <c r="B10" s="45">
        <f>'Emp. Related Exp.'!C19</f>
        <v>0.23599999999999999</v>
      </c>
      <c r="C10" s="36"/>
      <c r="D10" s="36">
        <f>B10*(D4+D7)</f>
        <v>30.11972431539456</v>
      </c>
      <c r="E10" s="112"/>
      <c r="F10" s="29"/>
    </row>
    <row r="11" spans="1:6" ht="16.5" customHeight="1" x14ac:dyDescent="0.25">
      <c r="A11" s="32"/>
      <c r="B11" s="32"/>
      <c r="C11" s="32"/>
      <c r="D11" s="32"/>
      <c r="E11" s="112"/>
      <c r="F11" s="29"/>
    </row>
    <row r="12" spans="1:6" x14ac:dyDescent="0.25">
      <c r="A12" s="33" t="s">
        <v>34</v>
      </c>
      <c r="B12" s="29"/>
      <c r="C12" s="29"/>
      <c r="D12" s="29"/>
      <c r="E12" s="112"/>
      <c r="F12" s="29"/>
    </row>
    <row r="13" spans="1:6" x14ac:dyDescent="0.25">
      <c r="A13" s="37" t="s">
        <v>35</v>
      </c>
      <c r="B13" s="46">
        <f>'Client Programming &amp; Supports'!C9</f>
        <v>0.1037</v>
      </c>
      <c r="D13" s="38">
        <f>(D4+D7+D10)*B13</f>
        <v>16.35822647721157</v>
      </c>
      <c r="E13" s="112"/>
      <c r="F13" s="29"/>
    </row>
    <row r="14" spans="1:6" x14ac:dyDescent="0.25">
      <c r="A14" s="32"/>
      <c r="B14" s="32"/>
      <c r="C14" s="32"/>
      <c r="D14" s="32"/>
      <c r="E14" s="112"/>
      <c r="F14" s="29"/>
    </row>
    <row r="15" spans="1:6" x14ac:dyDescent="0.25">
      <c r="A15" s="33" t="s">
        <v>46</v>
      </c>
      <c r="B15" s="29"/>
      <c r="C15" s="29"/>
      <c r="D15" s="29"/>
      <c r="E15" s="112"/>
      <c r="F15" s="29"/>
    </row>
    <row r="16" spans="1:6" x14ac:dyDescent="0.25">
      <c r="A16" s="37" t="s">
        <v>63</v>
      </c>
      <c r="B16" s="39">
        <f>'Program Facility'!C5</f>
        <v>8.0079999999999991</v>
      </c>
      <c r="D16" s="38">
        <f>B16</f>
        <v>8.0079999999999991</v>
      </c>
      <c r="E16" s="112"/>
      <c r="F16" s="29"/>
    </row>
    <row r="17" spans="1:6" x14ac:dyDescent="0.25">
      <c r="A17" s="32"/>
      <c r="B17" s="32"/>
      <c r="C17" s="32"/>
      <c r="D17" s="32"/>
      <c r="E17" s="112"/>
      <c r="F17" s="29"/>
    </row>
    <row r="18" spans="1:6" x14ac:dyDescent="0.25">
      <c r="A18" s="33" t="s">
        <v>13</v>
      </c>
      <c r="B18" s="29"/>
      <c r="C18" s="29"/>
      <c r="D18" s="29"/>
      <c r="E18" s="112"/>
      <c r="F18" s="29"/>
    </row>
    <row r="19" spans="1:6" x14ac:dyDescent="0.25">
      <c r="A19" s="34" t="s">
        <v>12</v>
      </c>
      <c r="B19" s="47">
        <f>'Program Related Expenses'!E8</f>
        <v>0.2445</v>
      </c>
      <c r="C19" s="36"/>
      <c r="D19" s="36">
        <f>E19-(D4+D7+D10+D13+D16)</f>
        <v>58.936280427985309</v>
      </c>
      <c r="E19" s="112">
        <f>(D4+D7+D10+D13+D16)/(1-B19)</f>
        <v>241.04818170955144</v>
      </c>
      <c r="F19" s="29"/>
    </row>
    <row r="20" spans="1:6" x14ac:dyDescent="0.25">
      <c r="A20" s="110"/>
      <c r="B20" s="111"/>
      <c r="C20" s="36"/>
      <c r="D20" s="36"/>
      <c r="E20" s="112"/>
      <c r="F20" s="29"/>
    </row>
    <row r="21" spans="1:6" x14ac:dyDescent="0.25">
      <c r="A21" s="33" t="s">
        <v>227</v>
      </c>
      <c r="B21" s="105"/>
      <c r="C21" s="106"/>
      <c r="D21" s="106"/>
      <c r="E21" s="112"/>
      <c r="F21" s="29"/>
    </row>
    <row r="22" spans="1:6" x14ac:dyDescent="0.25">
      <c r="A22" s="55" t="s">
        <v>228</v>
      </c>
      <c r="B22" s="107" t="str">
        <f>'Regional Variance Factor'!B7</f>
        <v>-</v>
      </c>
      <c r="C22" s="108"/>
      <c r="D22" s="109" t="str">
        <f>IF((B22&lt;&gt;"-"),((E19*B22)-E19),"Select County")</f>
        <v>Select County</v>
      </c>
      <c r="E22" s="112"/>
      <c r="F22" s="29"/>
    </row>
    <row r="23" spans="1:6" x14ac:dyDescent="0.25">
      <c r="A23" s="32"/>
      <c r="B23" s="32"/>
      <c r="C23" s="32"/>
      <c r="D23" s="32"/>
      <c r="E23" s="112"/>
      <c r="F23" s="29"/>
    </row>
    <row r="24" spans="1:6" x14ac:dyDescent="0.25">
      <c r="A24" s="40" t="s">
        <v>229</v>
      </c>
      <c r="B24" s="35" t="str">
        <f>D24</f>
        <v>Select County</v>
      </c>
      <c r="D24" s="38" t="str">
        <f>IF((B22&lt;&gt;"-"),E19+D22,"Select County")</f>
        <v>Select County</v>
      </c>
      <c r="E24" s="112"/>
      <c r="F24" s="29"/>
    </row>
    <row r="25" spans="1:6" x14ac:dyDescent="0.25">
      <c r="A25" s="32"/>
      <c r="B25" s="32"/>
      <c r="C25" s="32"/>
      <c r="D25" s="32"/>
      <c r="E25" s="112"/>
      <c r="F25" s="29"/>
    </row>
    <row r="26" spans="1:6" s="126" customFormat="1" hidden="1" x14ac:dyDescent="0.25">
      <c r="A26" s="124" t="s">
        <v>80</v>
      </c>
      <c r="B26" s="125">
        <v>1</v>
      </c>
      <c r="E26" s="127"/>
    </row>
    <row r="27" spans="1:6" s="126" customFormat="1" hidden="1" x14ac:dyDescent="0.25">
      <c r="A27" s="128" t="s">
        <v>92</v>
      </c>
      <c r="B27" s="129" t="str">
        <f>IF((B22&lt;&gt;"-"),(100%-B26)*B24,"-")</f>
        <v>-</v>
      </c>
      <c r="E27" s="127"/>
    </row>
    <row r="28" spans="1:6" s="126" customFormat="1" hidden="1" x14ac:dyDescent="0.25">
      <c r="A28" s="130"/>
      <c r="B28" s="131"/>
      <c r="E28" s="127"/>
    </row>
    <row r="29" spans="1:6" x14ac:dyDescent="0.25">
      <c r="A29" s="33" t="s">
        <v>245</v>
      </c>
    </row>
    <row r="30" spans="1:6" x14ac:dyDescent="0.25">
      <c r="A30" s="55" t="s">
        <v>105</v>
      </c>
      <c r="B30" s="39" t="str">
        <f>IF((B22&lt;&gt;"-"),B24+B27,"Select County")</f>
        <v>Select County</v>
      </c>
    </row>
    <row r="32" spans="1:6" hidden="1" x14ac:dyDescent="0.25">
      <c r="A32" s="33" t="s">
        <v>104</v>
      </c>
      <c r="B32" s="105">
        <v>0.01</v>
      </c>
    </row>
    <row r="33" spans="1:2" hidden="1" x14ac:dyDescent="0.25">
      <c r="A33" s="55" t="s">
        <v>107</v>
      </c>
      <c r="B33" s="39" t="str">
        <f>IF((B22&lt;&gt;"-"),ROUND(B30*B32,2),"-")</f>
        <v>-</v>
      </c>
    </row>
    <row r="34" spans="1:2" hidden="1" x14ac:dyDescent="0.25"/>
    <row r="35" spans="1:2" hidden="1" x14ac:dyDescent="0.25">
      <c r="A35" s="33" t="s">
        <v>109</v>
      </c>
    </row>
    <row r="36" spans="1:2" hidden="1" x14ac:dyDescent="0.25">
      <c r="A36" s="55" t="s">
        <v>106</v>
      </c>
      <c r="B36" s="39" t="str">
        <f>IF((B22&lt;&gt;"-"),B30+B33,"-")</f>
        <v>-</v>
      </c>
    </row>
    <row r="37" spans="1:2" hidden="1" x14ac:dyDescent="0.25"/>
    <row r="38" spans="1:2" hidden="1" x14ac:dyDescent="0.25">
      <c r="A38" s="33" t="s">
        <v>110</v>
      </c>
      <c r="B38" s="105">
        <v>0.05</v>
      </c>
    </row>
    <row r="39" spans="1:2" hidden="1" x14ac:dyDescent="0.25">
      <c r="A39" s="55" t="s">
        <v>107</v>
      </c>
      <c r="B39" s="39" t="str">
        <f>IF((B22&lt;&gt;"-"),(B36)*B38,"-")</f>
        <v>-</v>
      </c>
    </row>
    <row r="40" spans="1:2" hidden="1" x14ac:dyDescent="0.25"/>
    <row r="41" spans="1:2" hidden="1" x14ac:dyDescent="0.25">
      <c r="A41" s="33" t="s">
        <v>111</v>
      </c>
    </row>
    <row r="42" spans="1:2" hidden="1" x14ac:dyDescent="0.25">
      <c r="A42" s="55" t="s">
        <v>106</v>
      </c>
      <c r="B42" s="39" t="str">
        <f>IF((B22&lt;&gt;"-"),B36+B39,"-")</f>
        <v>-</v>
      </c>
    </row>
    <row r="43" spans="1:2" hidden="1" x14ac:dyDescent="0.25"/>
    <row r="44" spans="1:2" hidden="1" x14ac:dyDescent="0.25">
      <c r="A44" s="33" t="s">
        <v>117</v>
      </c>
      <c r="B44" s="105">
        <v>0.01</v>
      </c>
    </row>
    <row r="45" spans="1:2" hidden="1" x14ac:dyDescent="0.25">
      <c r="A45" s="55" t="s">
        <v>107</v>
      </c>
      <c r="B45" s="39" t="str">
        <f>IF((B22&lt;&gt;"-"),(B42)*B44,"-")</f>
        <v>-</v>
      </c>
    </row>
    <row r="46" spans="1:2" hidden="1" x14ac:dyDescent="0.25"/>
    <row r="47" spans="1:2" hidden="1" x14ac:dyDescent="0.25">
      <c r="A47" s="33" t="s">
        <v>118</v>
      </c>
    </row>
    <row r="48" spans="1:2" hidden="1" x14ac:dyDescent="0.25">
      <c r="A48" s="55" t="s">
        <v>106</v>
      </c>
      <c r="B48" s="39" t="str">
        <f>IF((B22&lt;&gt;"-"),B42+B45,"Select County")</f>
        <v>Select County</v>
      </c>
    </row>
  </sheetData>
  <sheetProtection password="C10A" sheet="1"/>
  <phoneticPr fontId="2" type="noConversion"/>
  <dataValidations xWindow="571" yWindow="735" count="23">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Program Facility Cost formula is equal to Dai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dataValidation allowBlank="1" showInputMessage="1" showErrorMessage="1" prompt="Daily Rate formula is equal to Total Daily Rate" sqref="B24"/>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dataValidation allowBlank="1" showInputMessage="1" showErrorMessage="1" prompt="Budget Neutrality Rate" sqref="B21 B26"/>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Rate multiplied by the COLA" sqref="B45"/>
    <dataValidation allowBlank="1" showInputMessage="1" showErrorMessage="1" prompt="4/1/2014 COLA" sqref="B32 B38 B44"/>
    <dataValidation allowBlank="1" showInputMessage="1" showErrorMessage="1" prompt="Original Total Daily Rate formula is the Daily Rate plus Budget Neutrality Factor" sqref="B30"/>
    <dataValidation allowBlank="1" showInputMessage="1" showErrorMessage="1" prompt="Post COLA Total Daily Rate formula is Daily Rate plus Cost of Living Adjustment" sqref="B36 B42 B48"/>
    <dataValidation allowBlank="1" showInputMessage="1" showErrorMessage="1" prompt="Daily Budget Neutrality formula is Daily Rate minus Daily Rate Base" sqref="B27:B28"/>
    <dataValidation allowBlank="1" showInputMessage="1" showErrorMessage="1" prompt="Cost of Living Adjustment formula is Original Total Rate multiplied by the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6"/>
  <sheetViews>
    <sheetView workbookViewId="0">
      <selection activeCell="B22" sqref="B22"/>
    </sheetView>
  </sheetViews>
  <sheetFormatPr defaultRowHeight="13.2" x14ac:dyDescent="0.25"/>
  <cols>
    <col min="2" max="2" width="50.5546875" customWidth="1"/>
  </cols>
  <sheetData>
    <row r="4" spans="1:3" hidden="1" x14ac:dyDescent="0.25">
      <c r="A4" t="s">
        <v>101</v>
      </c>
      <c r="B4" t="s">
        <v>102</v>
      </c>
    </row>
    <row r="5" spans="1:3" hidden="1" x14ac:dyDescent="0.25">
      <c r="A5" s="95">
        <v>41610</v>
      </c>
      <c r="B5" t="s">
        <v>99</v>
      </c>
      <c r="C5" t="s">
        <v>114</v>
      </c>
    </row>
    <row r="6" spans="1:3" hidden="1" x14ac:dyDescent="0.25">
      <c r="A6" s="95">
        <v>41684</v>
      </c>
      <c r="B6" t="s">
        <v>100</v>
      </c>
      <c r="C6" t="s">
        <v>114</v>
      </c>
    </row>
    <row r="7" spans="1:3" hidden="1" x14ac:dyDescent="0.25">
      <c r="A7" s="95">
        <v>41709</v>
      </c>
      <c r="B7" t="s">
        <v>103</v>
      </c>
      <c r="C7" t="s">
        <v>115</v>
      </c>
    </row>
    <row r="8" spans="1:3" hidden="1" x14ac:dyDescent="0.25">
      <c r="A8" s="95">
        <v>41808</v>
      </c>
      <c r="B8" t="s">
        <v>108</v>
      </c>
      <c r="C8" t="s">
        <v>116</v>
      </c>
    </row>
    <row r="9" spans="1:3" hidden="1" x14ac:dyDescent="0.25">
      <c r="A9" s="95">
        <v>42164</v>
      </c>
      <c r="B9" s="96" t="s">
        <v>112</v>
      </c>
      <c r="C9" t="s">
        <v>113</v>
      </c>
    </row>
    <row r="10" spans="1:3" hidden="1" x14ac:dyDescent="0.25">
      <c r="A10" s="95">
        <v>42887</v>
      </c>
      <c r="B10" s="117" t="s">
        <v>230</v>
      </c>
      <c r="C10" s="118" t="s">
        <v>231</v>
      </c>
    </row>
    <row r="11" spans="1:3" hidden="1" x14ac:dyDescent="0.25">
      <c r="A11" s="95">
        <v>43101</v>
      </c>
      <c r="B11" s="118" t="s">
        <v>232</v>
      </c>
      <c r="C11" s="118" t="s">
        <v>233</v>
      </c>
    </row>
    <row r="12" spans="1:3" hidden="1" x14ac:dyDescent="0.25">
      <c r="A12" s="95">
        <v>43282</v>
      </c>
      <c r="B12" s="118" t="s">
        <v>246</v>
      </c>
      <c r="C12" s="118" t="s">
        <v>247</v>
      </c>
    </row>
    <row r="13" spans="1:3" hidden="1" x14ac:dyDescent="0.25">
      <c r="A13" s="95">
        <v>43282</v>
      </c>
      <c r="B13" s="118" t="s">
        <v>248</v>
      </c>
      <c r="C13" s="118" t="s">
        <v>247</v>
      </c>
    </row>
    <row r="14" spans="1:3" ht="26.4" hidden="1" x14ac:dyDescent="0.25">
      <c r="A14" s="95">
        <v>43466</v>
      </c>
      <c r="B14" s="117" t="s">
        <v>250</v>
      </c>
      <c r="C14" s="118" t="s">
        <v>249</v>
      </c>
    </row>
    <row r="15" spans="1:3" hidden="1" x14ac:dyDescent="0.25">
      <c r="A15" s="95">
        <v>43831</v>
      </c>
      <c r="B15" s="118" t="s">
        <v>252</v>
      </c>
      <c r="C15" s="118" t="s">
        <v>251</v>
      </c>
    </row>
    <row r="16" spans="1:3" hidden="1" x14ac:dyDescent="0.25">
      <c r="A16" s="118" t="s">
        <v>254</v>
      </c>
      <c r="B16" s="118" t="s">
        <v>255</v>
      </c>
      <c r="C16" s="118" t="s">
        <v>253</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35E8937D-71AC-4629-AC68-F044680BA53D}">
  <ds:schemaRefs>
    <ds:schemaRef ds:uri="http://purl.org/dc/terms/"/>
    <ds:schemaRef ds:uri="39dc04e4-1dc7-4207-b25c-d7db9724c689"/>
    <ds:schemaRef ds:uri="http://www.w3.org/XML/1998/namespace"/>
    <ds:schemaRef ds:uri="http://schemas.openxmlformats.org/package/2006/metadata/core-properties"/>
    <ds:schemaRef ds:uri="http://schemas.microsoft.com/office/2006/documentManagement/types"/>
    <ds:schemaRef ds:uri="http://purl.org/dc/elements/1.1/"/>
    <ds:schemaRef ds:uri="0cdeeaad-74a8-4021-893f-c7b31297a14c"/>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BB28BE0-311D-47C1-B7AF-5D1C205F4510}">
  <ds:schemaRefs>
    <ds:schemaRef ds:uri="http://schemas.microsoft.com/sharepoint/events"/>
  </ds:schemaRefs>
</ds:datastoreItem>
</file>

<file path=customXml/itemProps3.xml><?xml version="1.0" encoding="utf-8"?>
<ds:datastoreItem xmlns:ds="http://schemas.openxmlformats.org/officeDocument/2006/customXml" ds:itemID="{FD5B2442-BB06-47FD-AE7A-0D41A5DC1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01E87F-959F-4359-88B0-7CD488FC49FA}">
  <ds:schemaRefs>
    <ds:schemaRef ds:uri="http://schemas.microsoft.com/sharepoint/v3/contenttype/forms"/>
  </ds:schemaRefs>
</ds:datastoreItem>
</file>

<file path=customXml/itemProps5.xml><?xml version="1.0" encoding="utf-8"?>
<ds:datastoreItem xmlns:ds="http://schemas.openxmlformats.org/officeDocument/2006/customXml" ds:itemID="{A5152E68-36E8-4B5D-AAE8-B567AEA9927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PrevocDay v12</dc:title>
  <dc:creator>pwmfb67</dc:creator>
  <cp:lastModifiedBy>Lawson, Angie</cp:lastModifiedBy>
  <cp:lastPrinted>2010-07-26T14:38:27Z</cp:lastPrinted>
  <dcterms:created xsi:type="dcterms:W3CDTF">2009-10-20T14:58:44Z</dcterms:created>
  <dcterms:modified xsi:type="dcterms:W3CDTF">2020-01-17T17:36:54Z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