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DSD Evaluation and Research\2020 framework edits\"/>
    </mc:Choice>
  </mc:AlternateContent>
  <bookViews>
    <workbookView xWindow="9516" yWindow="276" windowWidth="11352"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Living Framework" sheetId="9" r:id="rId7"/>
    <sheet name="Version" sheetId="12" state="hidden" r:id="rId8"/>
  </sheets>
  <definedNames>
    <definedName name="Budget_Neutrality">'Supported Living Framework'!$A$23:$B$24</definedName>
    <definedName name="Customization">'Direct Staffing'!$A$12:$C$15</definedName>
    <definedName name="DirectStaff">'Direct Staffing'!$A$3:$C$4</definedName>
    <definedName name="_xlnm.Print_Area" localSheetId="0">'Direct Staffing'!$A$1:$E$23</definedName>
    <definedName name="ReliefStaff">'Direct Staffing'!$A$17:$D$19</definedName>
    <definedName name="Share_Staff_Ratio">'Direct Staffing'!#REF!</definedName>
    <definedName name="Supervision">'Direct Staffing'!$A$8:$E$10</definedName>
  </definedNames>
  <calcPr calcId="152511"/>
</workbook>
</file>

<file path=xl/calcChain.xml><?xml version="1.0" encoding="utf-8"?>
<calcChain xmlns="http://schemas.openxmlformats.org/spreadsheetml/2006/main">
  <c r="C6" i="10" l="1"/>
  <c r="E10" i="10" l="1"/>
  <c r="D19" i="10" l="1"/>
  <c r="C22" i="10" s="1"/>
  <c r="B27" i="9"/>
  <c r="B7" i="13" l="1"/>
  <c r="B5" i="13"/>
  <c r="B19" i="9" l="1"/>
  <c r="D19" i="9" l="1"/>
  <c r="D21" i="9" s="1"/>
  <c r="B21" i="9" s="1"/>
  <c r="B24" i="9" l="1"/>
  <c r="B30" i="9"/>
  <c r="B33" i="9" s="1"/>
  <c r="E13" i="6"/>
  <c r="B16" i="9" s="1"/>
  <c r="C19" i="3"/>
  <c r="B10" i="9" s="1"/>
  <c r="B7" i="9"/>
  <c r="B13" i="9"/>
  <c r="B36" i="9" l="1"/>
  <c r="B39" i="9" s="1"/>
  <c r="B4" i="9"/>
  <c r="D4" i="9" s="1"/>
  <c r="B42" i="9" l="1"/>
  <c r="B45" i="9" s="1"/>
  <c r="D7" i="9"/>
  <c r="D10" i="9" l="1"/>
  <c r="D13" i="9" l="1"/>
  <c r="E16" i="9" s="1"/>
  <c r="D16" i="9" s="1"/>
</calcChain>
</file>

<file path=xl/sharedStrings.xml><?xml version="1.0" encoding="utf-8"?>
<sst xmlns="http://schemas.openxmlformats.org/spreadsheetml/2006/main" count="327" uniqueCount="232">
  <si>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</si>
  <si>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</si>
  <si>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</si>
  <si>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</si>
  <si>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</si>
  <si>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</si>
  <si>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</si>
  <si>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</si>
  <si>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</si>
  <si>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</si>
  <si>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</si>
  <si>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</si>
  <si>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</si>
  <si>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</si>
  <si>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</si>
  <si>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</si>
  <si>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</si>
  <si>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</si>
  <si>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</si>
  <si>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</si>
  <si>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</si>
  <si>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</si>
  <si>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</si>
  <si>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</si>
  <si>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</si>
  <si>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</si>
  <si>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</si>
  <si>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</si>
  <si>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</si>
  <si>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</si>
  <si>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</si>
  <si>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</si>
  <si>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</si>
  <si>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</si>
  <si>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</si>
  <si>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</si>
  <si>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</si>
  <si>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</si>
  <si>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</si>
  <si>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</si>
  <si>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</si>
  <si>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</si>
  <si>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</si>
  <si>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</si>
  <si>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</si>
  <si>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</si>
  <si>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</si>
  <si>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</si>
  <si>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</si>
  <si>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</si>
  <si>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</si>
  <si>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</si>
  <si>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</si>
  <si>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</si>
  <si>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</si>
  <si>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</si>
  <si>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</si>
  <si>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</si>
  <si>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</si>
  <si>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</si>
  <si>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</si>
  <si>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</si>
  <si>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</si>
  <si>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</si>
  <si>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</si>
  <si>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</si>
  <si>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</si>
  <si>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15 Minute Budget Neutrality</t>
  </si>
  <si>
    <t>Step 3. Add in utilization expenses</t>
  </si>
  <si>
    <t>Utilization Expenses</t>
  </si>
  <si>
    <t>Shared 1:2</t>
  </si>
  <si>
    <t>Shared 1:3</t>
  </si>
  <si>
    <t>Did not exist</t>
  </si>
  <si>
    <t>Implementation version</t>
  </si>
  <si>
    <t>FRAMEWORK FOR SUPPORTED LIVING SERVICES</t>
  </si>
  <si>
    <t>Direct service staff time necessary to support and related to the provision of Supported Living Services when not engaged in direct contact with clients.</t>
  </si>
  <si>
    <t>4/1/14 COLA rate increase of 1% added</t>
  </si>
  <si>
    <t>Date</t>
  </si>
  <si>
    <t>Update</t>
  </si>
  <si>
    <t>4/1/14 COLA</t>
  </si>
  <si>
    <t>Cost of Living Adjustment</t>
  </si>
  <si>
    <t>Post COLA Total 15 Minute Rate</t>
  </si>
  <si>
    <t>Original Total 15 Minute Rate</t>
  </si>
  <si>
    <t>7/1/14 COLA rate increase of 5% added</t>
  </si>
  <si>
    <t>Post 4/1/14 COLA Total Rate</t>
  </si>
  <si>
    <t>7/1/14 COLA</t>
  </si>
  <si>
    <t>Post 7/1/14 COLA Total Rate</t>
  </si>
  <si>
    <t>7/1/15 COLA increase of 1% added</t>
  </si>
  <si>
    <t>Version 4</t>
  </si>
  <si>
    <t>Version 0</t>
  </si>
  <si>
    <t>Version 1</t>
  </si>
  <si>
    <t>Version 2</t>
  </si>
  <si>
    <t>Version 3</t>
  </si>
  <si>
    <t>7/1/145COLA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</si>
  <si>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</si>
  <si>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</si>
  <si>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</si>
  <si>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</si>
  <si>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</si>
  <si>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</si>
  <si>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</si>
  <si>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</si>
  <si>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</si>
  <si>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</si>
  <si>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</si>
  <si>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</si>
  <si>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</si>
  <si>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</si>
  <si>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</si>
  <si>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</si>
  <si>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</si>
  <si>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</si>
  <si>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</si>
  <si>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</si>
  <si>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</si>
  <si>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</si>
  <si>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</si>
  <si>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</si>
  <si>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</si>
  <si>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</si>
  <si>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</si>
  <si>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</si>
  <si>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</si>
  <si>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</si>
  <si>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</si>
  <si>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</si>
  <si>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</si>
  <si>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</si>
  <si>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</si>
  <si>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</si>
  <si>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</si>
  <si>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</si>
  <si>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</si>
  <si>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</si>
  <si>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</si>
  <si>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</si>
  <si>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</si>
  <si>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</si>
  <si>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</si>
  <si>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</si>
  <si>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</si>
  <si>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</si>
  <si>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</si>
  <si>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</si>
  <si>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</si>
  <si>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</si>
  <si>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</si>
  <si>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</si>
  <si>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</si>
  <si>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</si>
  <si>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</si>
  <si>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</si>
  <si>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</si>
  <si>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</si>
  <si>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</si>
  <si>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</si>
  <si>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</si>
  <si>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</si>
  <si>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</si>
  <si>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</si>
  <si>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</si>
  <si>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</si>
  <si>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</si>
  <si>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</si>
  <si>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</si>
  <si>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</si>
  <si>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</si>
  <si>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</si>
  <si>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</si>
  <si>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</si>
  <si>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</si>
  <si>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</si>
  <si>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</si>
  <si>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</si>
  <si>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</si>
  <si>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</si>
  <si>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</si>
  <si>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</si>
  <si>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</si>
  <si>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</si>
  <si>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</si>
  <si>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</si>
  <si>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</si>
  <si>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</si>
  <si>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</si>
  <si>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</si>
  <si>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</si>
  <si>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</si>
  <si>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</si>
  <si>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</si>
  <si>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</si>
  <si>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</si>
  <si>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</si>
  <si>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</si>
  <si>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</si>
  <si>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</si>
  <si>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</si>
  <si>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</si>
  <si>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</si>
  <si>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</si>
  <si>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</si>
  <si>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</si>
  <si>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</si>
  <si>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</si>
  <si>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</si>
  <si>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</si>
  <si>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</si>
  <si>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</si>
  <si>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</si>
  <si>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</si>
  <si>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</si>
  <si>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</si>
  <si>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</si>
  <si>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</si>
  <si>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</si>
  <si>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</si>
  <si>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</si>
  <si>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</si>
  <si>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</si>
  <si>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</si>
  <si>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Final Unit Rate</t>
  </si>
  <si>
    <t>Increase Supervisor Wage</t>
  </si>
  <si>
    <t>Version 10</t>
  </si>
  <si>
    <t>Version 11</t>
  </si>
  <si>
    <t>Hidden Budget Neutrality Factor</t>
  </si>
  <si>
    <t>Version 12</t>
  </si>
  <si>
    <t>TBD</t>
  </si>
  <si>
    <t>Total wage per hour of service</t>
  </si>
  <si>
    <t>Added CWF</t>
  </si>
  <si>
    <t>Step 1. Determine Wage for Direct Care Worker</t>
  </si>
  <si>
    <t>Base hourly wage</t>
  </si>
  <si>
    <t>Competitive Workforce Factor (CWF)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</si>
</sst>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7" borderId="0" xfId="0" applyFont="1" applyFill="1"/>
    <xf numFmtId="165" fontId="1" fillId="0" borderId="0" xfId="3" applyNumberFormat="1" applyFont="1" applyFill="1" applyProtection="1"/>
    <xf numFmtId="44" fontId="7" fillId="7" borderId="0" xfId="0" applyNumberFormat="1" applyFont="1" applyFill="1"/>
    <xf numFmtId="0" fontId="7" fillId="3" borderId="0" xfId="0" applyFont="1" applyFill="1"/>
    <xf numFmtId="0" fontId="7" fillId="7" borderId="0" xfId="0" applyFont="1" applyFill="1"/>
    <xf numFmtId="0" fontId="0" fillId="7" borderId="0" xfId="0" applyFill="1"/>
    <xf numFmtId="0" fontId="1" fillId="7" borderId="1" xfId="0" applyFont="1" applyFill="1" applyBorder="1"/>
    <xf numFmtId="10" fontId="1" fillId="8" borderId="1" xfId="3" applyNumberFormat="1" applyFont="1" applyFill="1" applyBorder="1"/>
    <xf numFmtId="44" fontId="7" fillId="8" borderId="0" xfId="2" applyFont="1" applyFill="1"/>
    <xf numFmtId="165" fontId="7" fillId="7" borderId="0" xfId="0" applyNumberFormat="1" applyFont="1" applyFill="1"/>
    <xf numFmtId="0" fontId="10"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0" fillId="3" borderId="0" xfId="0" applyFill="1" applyProtection="1">
      <protection hidden="1"/>
    </xf>
    <xf numFmtId="0" fontId="6" fillId="3" borderId="0" xfId="0" applyFont="1" applyFill="1" applyProtection="1">
      <protection hidden="1"/>
    </xf>
    <xf numFmtId="0" fontId="10" fillId="3" borderId="0" xfId="0" applyFont="1" applyFill="1" applyProtection="1">
      <protection hidden="1"/>
    </xf>
    <xf numFmtId="0" fontId="3" fillId="3" borderId="0" xfId="0" applyFont="1" applyFill="1" applyProtection="1">
      <protection hidden="1"/>
    </xf>
    <xf numFmtId="165" fontId="3" fillId="0" borderId="0" xfId="3" applyNumberFormat="1"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1" fillId="3" borderId="5" xfId="0" applyFont="1" applyFill="1" applyBorder="1" applyAlignment="1">
      <alignment horizontal="left"/>
    </xf>
    <xf numFmtId="0" fontId="1" fillId="3" borderId="10" xfId="0" applyFont="1" applyFill="1" applyBorder="1" applyAlignment="1">
      <alignment horizontal="left"/>
    </xf>
    <xf numFmtId="10" fontId="1" fillId="0" borderId="1" xfId="2" applyNumberFormat="1" applyFont="1" applyFill="1" applyBorder="1" applyAlignment="1">
      <alignment horizontal="right" vertical="top"/>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1" fillId="3" borderId="5" xfId="0" applyFont="1" applyFill="1" applyBorder="1" applyAlignment="1">
      <alignment horizontal="left"/>
    </xf>
    <xf numFmtId="0" fontId="1" fillId="3" borderId="10" xfId="0" applyFont="1"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0" fillId="3" borderId="1" xfId="0" applyFill="1" applyBorder="1" applyAlignment="1">
      <alignment horizontal="left"/>
    </xf>
    <xf numFmtId="0" fontId="1" fillId="3" borderId="6"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107" zoomScaleNormal="107" workbookViewId="0"/>
  </sheetViews>
  <sheetFormatPr defaultColWidth="9.109375" defaultRowHeight="13.2" x14ac:dyDescent="0.25"/>
  <cols>
    <col min="1" max="1" width="25.33203125" style="3" customWidth="1"/>
    <col min="2" max="2" width="11.109375" style="6" customWidth="1"/>
    <col min="3" max="3" width="14.44140625" style="6" bestFit="1" customWidth="1"/>
    <col min="4" max="4" width="18.88671875" style="9" customWidth="1"/>
    <col min="5" max="5" width="19" style="9" customWidth="1"/>
    <col min="6" max="6" width="15.44140625" style="6" customWidth="1"/>
    <col min="7" max="7" width="16.33203125" style="3" customWidth="1"/>
    <col min="8" max="8" width="10.109375" style="3" customWidth="1"/>
    <col min="9" max="9" width="9.109375" style="3" hidden="1" customWidth="1"/>
    <col min="10" max="16384" width="9.109375" style="3"/>
  </cols>
  <sheetData>
    <row r="1" spans="1:8" ht="15" customHeight="1" x14ac:dyDescent="0.3">
      <c r="A1" s="58" t="s">
        <v>11</v>
      </c>
      <c r="B1" s="58"/>
      <c r="C1" s="24"/>
      <c r="D1" s="24"/>
      <c r="E1" s="24"/>
      <c r="F1" s="24"/>
      <c r="G1" s="24"/>
      <c r="H1" s="24"/>
    </row>
    <row r="2" spans="1:8" x14ac:dyDescent="0.25">
      <c r="A2" s="24"/>
      <c r="B2" s="24"/>
      <c r="C2" s="24"/>
      <c r="D2" s="24"/>
      <c r="E2" s="24"/>
      <c r="F2" s="24"/>
      <c r="G2" s="24"/>
      <c r="H2" s="24"/>
    </row>
    <row r="3" spans="1:8" x14ac:dyDescent="0.25">
      <c r="A3" s="7" t="s">
        <v>229</v>
      </c>
      <c r="B3" s="7"/>
      <c r="C3" s="8"/>
      <c r="D3" s="24"/>
      <c r="E3" s="24"/>
      <c r="F3" s="24"/>
      <c r="G3" s="24"/>
      <c r="H3" s="24"/>
    </row>
    <row r="4" spans="1:8" x14ac:dyDescent="0.25">
      <c r="A4" s="112" t="s">
        <v>230</v>
      </c>
      <c r="B4" s="113"/>
      <c r="C4" s="40">
        <v>15.3</v>
      </c>
      <c r="D4" s="24"/>
      <c r="E4" s="24"/>
      <c r="F4" s="24"/>
      <c r="G4" s="24"/>
    </row>
    <row r="5" spans="1:8" x14ac:dyDescent="0.25">
      <c r="A5" s="105" t="s">
        <v>231</v>
      </c>
      <c r="B5" s="106"/>
      <c r="C5" s="107">
        <v>4.7E-2</v>
      </c>
      <c r="D5" s="24"/>
      <c r="E5" s="24"/>
      <c r="F5" s="24"/>
      <c r="G5" s="24"/>
    </row>
    <row r="6" spans="1:8" x14ac:dyDescent="0.25">
      <c r="A6" s="105" t="s">
        <v>227</v>
      </c>
      <c r="B6" s="106"/>
      <c r="C6" s="40">
        <f>ROUND(C4+(C4*C5),2)</f>
        <v>16.02</v>
      </c>
      <c r="D6" s="24"/>
      <c r="E6" s="24"/>
      <c r="F6" s="24"/>
      <c r="G6" s="24"/>
    </row>
    <row r="7" spans="1:8" x14ac:dyDescent="0.25">
      <c r="A7" s="24"/>
      <c r="B7" s="24"/>
      <c r="C7" s="24"/>
      <c r="D7" s="24"/>
      <c r="E7" s="24"/>
      <c r="F7" s="24"/>
      <c r="G7" s="24"/>
      <c r="H7" s="24"/>
    </row>
    <row r="8" spans="1:8" x14ac:dyDescent="0.25">
      <c r="A8" s="7" t="s">
        <v>52</v>
      </c>
      <c r="B8" s="24"/>
      <c r="C8" s="24"/>
      <c r="D8" s="24"/>
      <c r="E8" s="24"/>
      <c r="F8" s="24"/>
      <c r="G8" s="24"/>
      <c r="H8" s="24"/>
    </row>
    <row r="9" spans="1:8" x14ac:dyDescent="0.25">
      <c r="A9" s="16" t="s">
        <v>53</v>
      </c>
      <c r="B9" s="17"/>
      <c r="C9" s="17" t="s">
        <v>54</v>
      </c>
      <c r="D9" s="1" t="s">
        <v>55</v>
      </c>
      <c r="E9" s="1" t="s">
        <v>56</v>
      </c>
      <c r="F9" s="24"/>
      <c r="G9" s="24"/>
      <c r="H9" s="24"/>
    </row>
    <row r="10" spans="1:8" x14ac:dyDescent="0.25">
      <c r="A10" s="108" t="s">
        <v>57</v>
      </c>
      <c r="B10" s="109"/>
      <c r="C10" s="44">
        <v>22.81</v>
      </c>
      <c r="D10" s="45">
        <v>0.11</v>
      </c>
      <c r="E10" s="22">
        <f>C10*D10</f>
        <v>2.5090999999999997</v>
      </c>
      <c r="F10" s="24"/>
      <c r="G10" s="24"/>
      <c r="H10" s="24"/>
    </row>
    <row r="11" spans="1:8" x14ac:dyDescent="0.25">
      <c r="A11" s="24"/>
      <c r="B11" s="24"/>
      <c r="C11" s="24"/>
      <c r="D11" s="24"/>
      <c r="E11" s="24"/>
      <c r="F11" s="24"/>
      <c r="G11" s="24"/>
      <c r="H11" s="24"/>
    </row>
    <row r="12" spans="1:8" x14ac:dyDescent="0.25">
      <c r="A12" s="36" t="s">
        <v>58</v>
      </c>
      <c r="B12" s="46"/>
      <c r="C12" s="47"/>
      <c r="D12" s="48"/>
      <c r="E12" s="24"/>
      <c r="F12" s="24"/>
      <c r="G12" s="24"/>
      <c r="H12" s="24"/>
    </row>
    <row r="13" spans="1:8" ht="26.4" x14ac:dyDescent="0.25">
      <c r="A13" s="49" t="s">
        <v>59</v>
      </c>
      <c r="B13" s="5" t="s">
        <v>60</v>
      </c>
      <c r="C13" s="50" t="s">
        <v>61</v>
      </c>
      <c r="D13" s="24"/>
      <c r="E13" s="24"/>
      <c r="F13" s="24"/>
      <c r="G13" s="24"/>
      <c r="H13" s="24"/>
    </row>
    <row r="14" spans="1:8" x14ac:dyDescent="0.25">
      <c r="A14" s="51" t="s">
        <v>62</v>
      </c>
      <c r="B14" s="52">
        <v>0</v>
      </c>
      <c r="C14" s="85">
        <v>0</v>
      </c>
      <c r="D14" s="24"/>
      <c r="E14" s="24"/>
      <c r="F14" s="24"/>
      <c r="G14" s="24"/>
      <c r="H14" s="24"/>
    </row>
    <row r="15" spans="1:8" x14ac:dyDescent="0.25">
      <c r="A15" s="51" t="s">
        <v>63</v>
      </c>
      <c r="B15" s="53">
        <v>2.5</v>
      </c>
      <c r="C15" s="86"/>
      <c r="D15" s="24"/>
      <c r="E15" s="24"/>
      <c r="F15" s="24"/>
      <c r="G15" s="24"/>
      <c r="H15" s="24"/>
    </row>
    <row r="16" spans="1:8" x14ac:dyDescent="0.25">
      <c r="A16" s="24"/>
      <c r="B16" s="24"/>
      <c r="C16" s="24"/>
      <c r="D16" s="24"/>
      <c r="E16" s="24"/>
      <c r="F16" s="24"/>
      <c r="G16" s="24"/>
      <c r="H16" s="24"/>
    </row>
    <row r="17" spans="1:9" x14ac:dyDescent="0.25">
      <c r="A17" s="7" t="s">
        <v>64</v>
      </c>
      <c r="B17" s="3"/>
      <c r="C17" s="3"/>
      <c r="D17" s="3"/>
      <c r="E17" s="3"/>
      <c r="F17" s="3"/>
      <c r="G17" s="24"/>
      <c r="H17" s="24"/>
    </row>
    <row r="18" spans="1:9" x14ac:dyDescent="0.25">
      <c r="A18" s="16" t="s">
        <v>41</v>
      </c>
      <c r="B18" s="17"/>
      <c r="C18" s="17"/>
      <c r="D18" s="1" t="s">
        <v>10</v>
      </c>
      <c r="E18" s="24"/>
      <c r="F18" s="24"/>
      <c r="G18" s="24"/>
      <c r="H18" s="24"/>
    </row>
    <row r="19" spans="1:9" x14ac:dyDescent="0.25">
      <c r="A19" s="108" t="s">
        <v>21</v>
      </c>
      <c r="B19" s="109"/>
      <c r="C19" s="33">
        <v>8.7099999999999997E-2</v>
      </c>
      <c r="D19" s="22">
        <f>ROUND(C19*(C6+E10+C14),2)</f>
        <v>1.61</v>
      </c>
      <c r="E19" s="24"/>
      <c r="F19" s="24"/>
      <c r="G19" s="24"/>
      <c r="H19" s="24"/>
    </row>
    <row r="20" spans="1:9" x14ac:dyDescent="0.25">
      <c r="A20" s="24"/>
      <c r="B20" s="24"/>
      <c r="C20" s="24"/>
      <c r="D20" s="24"/>
      <c r="E20" s="24"/>
      <c r="F20" s="24"/>
      <c r="G20" s="24"/>
      <c r="H20" s="24"/>
    </row>
    <row r="21" spans="1:9" x14ac:dyDescent="0.25">
      <c r="A21" s="7" t="s">
        <v>65</v>
      </c>
      <c r="B21" s="3"/>
      <c r="C21" s="3"/>
      <c r="D21" s="24"/>
      <c r="E21" s="24"/>
      <c r="F21" s="24"/>
      <c r="G21" s="24"/>
      <c r="H21" s="24"/>
    </row>
    <row r="22" spans="1:9" x14ac:dyDescent="0.25">
      <c r="A22" s="110" t="s">
        <v>16</v>
      </c>
      <c r="B22" s="111"/>
      <c r="C22" s="23">
        <f>C6+E10+C14+D19</f>
        <v>20.139099999999999</v>
      </c>
      <c r="D22" s="24"/>
      <c r="E22" s="24"/>
      <c r="F22" s="24"/>
      <c r="G22" s="24"/>
      <c r="H22" s="24"/>
    </row>
    <row r="23" spans="1:9" ht="19.5" customHeight="1" x14ac:dyDescent="0.25">
      <c r="A23" s="24"/>
      <c r="B23" s="24"/>
      <c r="C23" s="24"/>
      <c r="D23" s="24"/>
      <c r="E23" s="24"/>
      <c r="F23" s="24"/>
      <c r="G23" s="24"/>
      <c r="H23" s="24"/>
    </row>
    <row r="24" spans="1:9" x14ac:dyDescent="0.25">
      <c r="I24" s="57" t="s">
        <v>70</v>
      </c>
    </row>
    <row r="25" spans="1:9" x14ac:dyDescent="0.25">
      <c r="I25" s="57" t="s">
        <v>71</v>
      </c>
    </row>
  </sheetData>
  <sheetProtection algorithmName="SHA-512" hashValue="GhMeQKA17yVfiCaYLYUanXA9G7DaarPyph40+7x5Wi/12ZhDSP3n3/gFNK9k/YmWiM3VtAT3vIWRFXMQiGqAYQ==" saltValue="Qr4mHwkXTP1CvpwbT8mEXg==" spinCount="100000" sheet="1" objects="1" scenarios="1"/>
  <mergeCells count="4">
    <mergeCell ref="A19:B19"/>
    <mergeCell ref="A22:B22"/>
    <mergeCell ref="A4:B4"/>
    <mergeCell ref="A10:B10"/>
  </mergeCells>
  <phoneticPr fontId="2" type="noConversion"/>
  <dataValidations xWindow="469" yWindow="203" count="11">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4: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heetViews>
  <sheetFormatPr defaultColWidth="9.109375" defaultRowHeight="13.2" x14ac:dyDescent="0.25"/>
  <cols>
    <col min="1" max="1" width="3.6640625" style="3" customWidth="1"/>
    <col min="2" max="2" width="49.6640625" style="3" customWidth="1"/>
    <col min="3" max="3" width="13.109375" style="3" customWidth="1"/>
    <col min="4" max="16384" width="9.109375" style="3"/>
  </cols>
  <sheetData>
    <row r="1" spans="1:5" ht="15.6" x14ac:dyDescent="0.3">
      <c r="A1" s="58" t="s">
        <v>34</v>
      </c>
      <c r="B1" s="58"/>
      <c r="C1" s="58"/>
      <c r="D1" s="24"/>
      <c r="E1" s="24"/>
    </row>
    <row r="2" spans="1:5" x14ac:dyDescent="0.25">
      <c r="A2" s="24"/>
      <c r="B2" s="24"/>
      <c r="C2" s="24"/>
      <c r="D2" s="24"/>
      <c r="E2" s="24"/>
    </row>
    <row r="3" spans="1:5" x14ac:dyDescent="0.25">
      <c r="A3" s="7" t="s">
        <v>35</v>
      </c>
      <c r="C3" s="24"/>
      <c r="D3" s="24"/>
      <c r="E3" s="24"/>
    </row>
    <row r="4" spans="1:5" x14ac:dyDescent="0.25">
      <c r="A4" s="114" t="s">
        <v>36</v>
      </c>
      <c r="B4" s="115"/>
      <c r="C4" s="116"/>
      <c r="D4" s="24"/>
      <c r="E4" s="24"/>
    </row>
    <row r="5" spans="1:5" ht="39.75" customHeight="1" x14ac:dyDescent="0.25">
      <c r="A5" s="119" t="s">
        <v>75</v>
      </c>
      <c r="B5" s="120"/>
      <c r="C5" s="121"/>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x14ac:dyDescent="0.25">
      <c r="A10" s="117" t="s">
        <v>31</v>
      </c>
      <c r="B10" s="118"/>
      <c r="C10" s="31">
        <v>0.155</v>
      </c>
      <c r="D10" s="24"/>
      <c r="E10" s="24"/>
    </row>
    <row r="11" spans="1:5" x14ac:dyDescent="0.25">
      <c r="A11" s="24"/>
      <c r="B11" s="24"/>
      <c r="C11" s="24"/>
      <c r="D11" s="24"/>
      <c r="E11" s="24"/>
    </row>
    <row r="12" spans="1:5" x14ac:dyDescent="0.25">
      <c r="A12" s="24"/>
      <c r="B12" s="24"/>
      <c r="C12" s="24"/>
      <c r="D12" s="24"/>
      <c r="E12" s="24"/>
    </row>
  </sheetData>
  <sheetProtection algorithmName="SHA-512" hashValue="MOU+VoCiyjMynnCTKIl2ohpYmJstXhF1UMsl4pMESgk9C1Ti0sWsBgl/rr1ikUJZtTFkcphEkPa8QJFRGtJuIA==" saltValue="xP7WOawQfYwUWaFgI9J8tA=="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ColWidth="9.109375" defaultRowHeight="13.2" x14ac:dyDescent="0.25"/>
  <cols>
    <col min="1" max="1" width="3" style="3" customWidth="1"/>
    <col min="2" max="2" width="40.109375" style="3" bestFit="1" customWidth="1"/>
    <col min="3" max="3" width="24.5546875" style="3" customWidth="1"/>
    <col min="4" max="4" width="14" style="10" customWidth="1"/>
    <col min="5" max="5" width="15.44140625" style="3" customWidth="1"/>
    <col min="6" max="6" width="18.109375" style="3" bestFit="1" customWidth="1"/>
    <col min="7" max="7" width="9.109375" style="3" hidden="1" customWidth="1"/>
    <col min="8" max="16384" width="9.109375" style="3"/>
  </cols>
  <sheetData>
    <row r="1" spans="1:5" ht="15.6" x14ac:dyDescent="0.3">
      <c r="A1" s="58" t="s">
        <v>22</v>
      </c>
      <c r="B1" s="58"/>
      <c r="C1" s="58"/>
      <c r="D1" s="58"/>
      <c r="E1" s="24"/>
    </row>
    <row r="2" spans="1:5" x14ac:dyDescent="0.25">
      <c r="A2" s="24"/>
      <c r="B2" s="24"/>
      <c r="C2" s="24"/>
      <c r="D2" s="24"/>
      <c r="E2" s="24"/>
    </row>
    <row r="3" spans="1:5" x14ac:dyDescent="0.25">
      <c r="A3" s="7" t="s">
        <v>14</v>
      </c>
      <c r="D3" s="24"/>
      <c r="E3" s="24"/>
    </row>
    <row r="4" spans="1:5" x14ac:dyDescent="0.25">
      <c r="A4" s="110" t="s">
        <v>38</v>
      </c>
      <c r="B4" s="111"/>
      <c r="C4" s="2" t="s">
        <v>13</v>
      </c>
      <c r="D4" s="24"/>
      <c r="E4" s="24"/>
    </row>
    <row r="5" spans="1:5" x14ac:dyDescent="0.25">
      <c r="A5" s="122" t="s">
        <v>19</v>
      </c>
      <c r="B5" s="123"/>
      <c r="C5" s="124">
        <v>0.11559999999999999</v>
      </c>
      <c r="D5" s="24"/>
      <c r="E5" s="24"/>
    </row>
    <row r="6" spans="1:5" x14ac:dyDescent="0.25">
      <c r="A6" s="11"/>
      <c r="B6" s="127" t="s">
        <v>20</v>
      </c>
      <c r="C6" s="125"/>
      <c r="D6" s="24"/>
      <c r="E6" s="24"/>
    </row>
    <row r="7" spans="1:5" x14ac:dyDescent="0.25">
      <c r="A7" s="12"/>
      <c r="B7" s="128"/>
      <c r="C7" s="126"/>
      <c r="D7" s="24"/>
      <c r="E7" s="24"/>
    </row>
    <row r="8" spans="1:5" x14ac:dyDescent="0.25">
      <c r="A8" s="122" t="s">
        <v>18</v>
      </c>
      <c r="B8" s="123"/>
      <c r="C8" s="124">
        <v>0.12039999999999999</v>
      </c>
      <c r="D8" s="24"/>
      <c r="E8" s="24"/>
    </row>
    <row r="9" spans="1:5" x14ac:dyDescent="0.25">
      <c r="A9" s="11"/>
      <c r="B9" s="4" t="s">
        <v>1</v>
      </c>
      <c r="C9" s="125"/>
      <c r="D9" s="24"/>
      <c r="E9" s="24"/>
    </row>
    <row r="10" spans="1:5" x14ac:dyDescent="0.25">
      <c r="A10" s="11"/>
      <c r="B10" s="4" t="s">
        <v>40</v>
      </c>
      <c r="C10" s="125"/>
      <c r="D10" s="24"/>
      <c r="E10" s="24"/>
    </row>
    <row r="11" spans="1:5" x14ac:dyDescent="0.25">
      <c r="A11" s="11"/>
      <c r="B11" s="4" t="s">
        <v>2</v>
      </c>
      <c r="C11" s="125"/>
      <c r="D11" s="24"/>
      <c r="E11" s="24"/>
    </row>
    <row r="12" spans="1:5" x14ac:dyDescent="0.25">
      <c r="A12" s="11"/>
      <c r="B12" s="4" t="s">
        <v>3</v>
      </c>
      <c r="C12" s="125"/>
      <c r="D12" s="24"/>
      <c r="E12" s="24"/>
    </row>
    <row r="13" spans="1:5" x14ac:dyDescent="0.25">
      <c r="A13" s="11"/>
      <c r="B13" s="4" t="s">
        <v>5</v>
      </c>
      <c r="C13" s="125"/>
      <c r="D13" s="24"/>
      <c r="E13" s="24"/>
    </row>
    <row r="14" spans="1:5" x14ac:dyDescent="0.25">
      <c r="A14" s="11"/>
      <c r="B14" s="4" t="s">
        <v>4</v>
      </c>
      <c r="C14" s="125"/>
      <c r="D14" s="24"/>
      <c r="E14" s="24"/>
    </row>
    <row r="15" spans="1:5" x14ac:dyDescent="0.25">
      <c r="A15" s="11"/>
      <c r="B15" s="4" t="s">
        <v>6</v>
      </c>
      <c r="C15" s="125"/>
      <c r="D15" s="24"/>
      <c r="E15" s="24"/>
    </row>
    <row r="16" spans="1:5" x14ac:dyDescent="0.25">
      <c r="A16" s="11"/>
      <c r="B16" s="4" t="s">
        <v>7</v>
      </c>
      <c r="C16" s="125"/>
      <c r="D16" s="24"/>
      <c r="E16" s="24"/>
    </row>
    <row r="17" spans="1:5" x14ac:dyDescent="0.25">
      <c r="A17" s="11"/>
      <c r="B17" s="4" t="s">
        <v>17</v>
      </c>
      <c r="C17" s="125"/>
      <c r="D17" s="24"/>
      <c r="E17" s="24"/>
    </row>
    <row r="18" spans="1:5" ht="11.25" customHeight="1" x14ac:dyDescent="0.25">
      <c r="A18" s="12"/>
      <c r="B18" s="13"/>
      <c r="C18" s="126"/>
      <c r="D18" s="24"/>
      <c r="E18" s="24"/>
    </row>
    <row r="19" spans="1:5" x14ac:dyDescent="0.25">
      <c r="A19" s="14" t="s">
        <v>51</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algorithmName="SHA-512" hashValue="BUCLtd1t3zJ7PpHQfTv3OGy3kYXXgJVwn7gjqE+OReiK60TIIY1xp08NQYNyWi43ZXNceZcC4AlJCjmwXxo7hg==" saltValue="+eQaOzKBAjE6RYKbT6yuQw==" spinCount="100000"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heetViews>
  <sheetFormatPr defaultColWidth="9.109375" defaultRowHeight="13.2" x14ac:dyDescent="0.25"/>
  <cols>
    <col min="1" max="1" width="9.109375" style="3"/>
    <col min="2" max="2" width="52.88671875" style="3" bestFit="1" customWidth="1"/>
    <col min="3" max="3" width="11.88671875" style="3" bestFit="1" customWidth="1"/>
    <col min="4" max="16384" width="9.109375" style="3"/>
  </cols>
  <sheetData>
    <row r="1" spans="1:5" ht="15.6" x14ac:dyDescent="0.3">
      <c r="A1" s="58" t="s">
        <v>28</v>
      </c>
      <c r="B1" s="58"/>
      <c r="C1" s="58"/>
      <c r="D1" s="24"/>
      <c r="E1" s="24"/>
    </row>
    <row r="2" spans="1:5" x14ac:dyDescent="0.25">
      <c r="A2" s="24"/>
      <c r="B2" s="24"/>
      <c r="C2" s="24"/>
      <c r="D2" s="24"/>
      <c r="E2" s="24"/>
    </row>
    <row r="3" spans="1:5" x14ac:dyDescent="0.25">
      <c r="A3" s="7" t="s">
        <v>39</v>
      </c>
      <c r="D3" s="24"/>
      <c r="E3" s="24"/>
    </row>
    <row r="4" spans="1:5" x14ac:dyDescent="0.25">
      <c r="A4" s="110" t="s">
        <v>12</v>
      </c>
      <c r="B4" s="111"/>
      <c r="C4" s="2" t="s">
        <v>30</v>
      </c>
      <c r="D4" s="24"/>
      <c r="E4" s="24"/>
    </row>
    <row r="5" spans="1:5" ht="139.5" customHeight="1" x14ac:dyDescent="0.25">
      <c r="A5" s="129" t="s">
        <v>49</v>
      </c>
      <c r="B5" s="130"/>
      <c r="C5" s="87">
        <v>4.7E-2</v>
      </c>
      <c r="D5" s="24"/>
      <c r="E5" s="24"/>
    </row>
    <row r="6" spans="1:5" x14ac:dyDescent="0.25">
      <c r="A6" s="24"/>
      <c r="B6" s="24"/>
      <c r="C6" s="24"/>
      <c r="D6" s="24"/>
      <c r="E6" s="24"/>
    </row>
    <row r="7" spans="1:5" x14ac:dyDescent="0.25">
      <c r="A7" s="24"/>
      <c r="B7" s="24"/>
      <c r="C7" s="24"/>
      <c r="D7" s="24"/>
      <c r="E7" s="24"/>
    </row>
  </sheetData>
  <sheetProtection algorithmName="SHA-512" hashValue="6PL+EB/bQm8ZyzwsclC0fgn0UR6uwvA/wXK8hkOaVu1s8e8xG8xJgZyNOfk5T+6Tf+5BMRnNQQ1v/uMIyO5Kig==" saltValue="ilK+djynm6xYIns/lhCndg=="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heetViews>
  <sheetFormatPr defaultColWidth="9.109375" defaultRowHeight="13.2" x14ac:dyDescent="0.25"/>
  <cols>
    <col min="1" max="1" width="9.109375" style="3"/>
    <col min="2" max="2" width="24.6640625" style="3" customWidth="1"/>
    <col min="3" max="3" width="10.109375" style="3" bestFit="1" customWidth="1"/>
    <col min="4" max="4" width="9.109375" style="3"/>
    <col min="5" max="5" width="9.5546875" style="3" customWidth="1"/>
    <col min="6" max="6" width="10.33203125" style="3" bestFit="1" customWidth="1"/>
    <col min="7" max="7" width="9.109375" style="3"/>
    <col min="8" max="8" width="9.109375" style="3" customWidth="1"/>
    <col min="9" max="16384" width="9.109375" style="3"/>
  </cols>
  <sheetData>
    <row r="1" spans="1:7" ht="15.6" x14ac:dyDescent="0.3">
      <c r="A1" s="58" t="s">
        <v>43</v>
      </c>
      <c r="B1" s="58"/>
      <c r="C1" s="58"/>
      <c r="D1" s="58"/>
      <c r="E1" s="58"/>
      <c r="F1" s="58"/>
      <c r="G1" s="24"/>
    </row>
    <row r="2" spans="1:7" x14ac:dyDescent="0.25">
      <c r="A2" s="24"/>
      <c r="B2" s="24"/>
      <c r="C2" s="24"/>
      <c r="D2" s="24"/>
      <c r="E2" s="24"/>
      <c r="F2" s="24"/>
      <c r="G2" s="24"/>
    </row>
    <row r="3" spans="1:7" x14ac:dyDescent="0.25">
      <c r="A3" s="59" t="s">
        <v>15</v>
      </c>
      <c r="B3" s="59"/>
      <c r="C3" s="59"/>
      <c r="D3" s="59"/>
      <c r="E3" s="59"/>
      <c r="F3" s="59"/>
      <c r="G3" s="24"/>
    </row>
    <row r="4" spans="1:7" ht="12" customHeight="1" x14ac:dyDescent="0.25">
      <c r="A4" s="134" t="s">
        <v>47</v>
      </c>
      <c r="B4" s="135"/>
      <c r="C4" s="135"/>
      <c r="D4" s="135"/>
      <c r="E4" s="41">
        <v>0.13250000000000001</v>
      </c>
      <c r="F4" s="24"/>
      <c r="G4" s="24"/>
    </row>
    <row r="5" spans="1:7" x14ac:dyDescent="0.25">
      <c r="A5" s="36"/>
      <c r="B5" s="36"/>
      <c r="C5" s="36"/>
      <c r="D5" s="36"/>
      <c r="E5" s="37"/>
      <c r="F5" s="24"/>
      <c r="G5" s="24"/>
    </row>
    <row r="6" spans="1:7" x14ac:dyDescent="0.25">
      <c r="A6" s="7" t="s">
        <v>42</v>
      </c>
      <c r="B6" s="36"/>
      <c r="C6" s="36"/>
      <c r="D6" s="36"/>
      <c r="E6" s="37"/>
      <c r="F6" s="24"/>
      <c r="G6" s="24"/>
    </row>
    <row r="7" spans="1:7" x14ac:dyDescent="0.25">
      <c r="A7" s="131" t="s">
        <v>43</v>
      </c>
      <c r="B7" s="132"/>
      <c r="C7" s="132"/>
      <c r="D7" s="133"/>
      <c r="E7" s="39">
        <v>6.0999999999999999E-2</v>
      </c>
      <c r="F7" s="24"/>
      <c r="G7" s="24"/>
    </row>
    <row r="8" spans="1:7" x14ac:dyDescent="0.25">
      <c r="A8" s="38"/>
      <c r="B8" s="36"/>
      <c r="C8" s="36"/>
      <c r="D8" s="36"/>
      <c r="E8" s="37"/>
      <c r="F8" s="24"/>
      <c r="G8" s="24"/>
    </row>
    <row r="9" spans="1:7" x14ac:dyDescent="0.25">
      <c r="A9" s="7" t="s">
        <v>68</v>
      </c>
      <c r="B9" s="36"/>
      <c r="C9" s="36"/>
      <c r="D9" s="36"/>
      <c r="E9" s="37"/>
      <c r="F9" s="24"/>
      <c r="G9" s="24"/>
    </row>
    <row r="10" spans="1:7" x14ac:dyDescent="0.25">
      <c r="A10" s="112" t="s">
        <v>69</v>
      </c>
      <c r="B10" s="136"/>
      <c r="C10" s="136"/>
      <c r="D10" s="113"/>
      <c r="E10" s="39">
        <v>3.9E-2</v>
      </c>
      <c r="F10" s="24"/>
      <c r="G10" s="24"/>
    </row>
    <row r="11" spans="1:7" x14ac:dyDescent="0.25">
      <c r="A11" s="38"/>
      <c r="B11" s="36"/>
      <c r="C11" s="36"/>
      <c r="D11" s="36"/>
      <c r="E11" s="37"/>
      <c r="F11" s="24"/>
      <c r="G11" s="24"/>
    </row>
    <row r="12" spans="1:7" x14ac:dyDescent="0.25">
      <c r="A12" s="7" t="s">
        <v>45</v>
      </c>
      <c r="B12" s="36"/>
      <c r="C12" s="36"/>
      <c r="D12" s="36"/>
      <c r="E12" s="37"/>
      <c r="F12" s="24"/>
      <c r="G12" s="24"/>
    </row>
    <row r="13" spans="1:7" x14ac:dyDescent="0.25">
      <c r="A13" s="131" t="s">
        <v>46</v>
      </c>
      <c r="B13" s="132"/>
      <c r="C13" s="132"/>
      <c r="D13" s="133"/>
      <c r="E13" s="32">
        <f>SUM(E4+E7+E10)</f>
        <v>0.23250000000000001</v>
      </c>
      <c r="F13" s="24"/>
      <c r="G13" s="24"/>
    </row>
    <row r="14" spans="1:7" x14ac:dyDescent="0.25">
      <c r="A14" s="38"/>
      <c r="B14" s="36"/>
      <c r="C14" s="36"/>
      <c r="D14" s="36"/>
      <c r="E14" s="37"/>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algorithmName="SHA-512" hashValue="Twfhyq4zYlLLe/ctJZlJaJ0GdSffb8aJd1/AeswxWySA3WjGVNuF+3EePJgvDRkiSoxBsLYM47qMqtVentJWMA==" saltValue="O7vzkNA0KtVEjlEDvb5G5Q=="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zoomScaleNormal="100" workbookViewId="0">
      <selection activeCell="B4" sqref="B4:D4"/>
    </sheetView>
  </sheetViews>
  <sheetFormatPr defaultRowHeight="13.2" x14ac:dyDescent="0.25"/>
  <cols>
    <col min="1" max="1" width="29" customWidth="1"/>
    <col min="2" max="2" width="17.44140625" customWidth="1"/>
    <col min="3" max="3" width="20" customWidth="1"/>
    <col min="4" max="5" width="9.109375" customWidth="1"/>
    <col min="6" max="6" width="5.5546875" style="63" bestFit="1" customWidth="1"/>
    <col min="257" max="257" width="29" customWidth="1"/>
    <col min="258" max="258" width="17.44140625" customWidth="1"/>
    <col min="259" max="259" width="20" customWidth="1"/>
    <col min="260" max="261" width="9.109375" customWidth="1"/>
    <col min="262" max="262" width="5.5546875" bestFit="1" customWidth="1"/>
    <col min="513" max="513" width="29" customWidth="1"/>
    <col min="514" max="514" width="17.44140625" customWidth="1"/>
    <col min="515" max="515" width="20" customWidth="1"/>
    <col min="516" max="517" width="9.109375" customWidth="1"/>
    <col min="518" max="518" width="5.5546875" bestFit="1" customWidth="1"/>
    <col min="769" max="769" width="29" customWidth="1"/>
    <col min="770" max="770" width="17.44140625" customWidth="1"/>
    <col min="771" max="771" width="20" customWidth="1"/>
    <col min="772" max="773" width="9.109375" customWidth="1"/>
    <col min="774" max="774" width="5.5546875" bestFit="1" customWidth="1"/>
    <col min="1025" max="1025" width="29" customWidth="1"/>
    <col min="1026" max="1026" width="17.44140625" customWidth="1"/>
    <col min="1027" max="1027" width="20" customWidth="1"/>
    <col min="1028" max="1029" width="9.109375" customWidth="1"/>
    <col min="1030" max="1030" width="5.5546875" bestFit="1" customWidth="1"/>
    <col min="1281" max="1281" width="29" customWidth="1"/>
    <col min="1282" max="1282" width="17.44140625" customWidth="1"/>
    <col min="1283" max="1283" width="20" customWidth="1"/>
    <col min="1284" max="1285" width="9.109375" customWidth="1"/>
    <col min="1286" max="1286" width="5.5546875" bestFit="1" customWidth="1"/>
    <col min="1537" max="1537" width="29" customWidth="1"/>
    <col min="1538" max="1538" width="17.44140625" customWidth="1"/>
    <col min="1539" max="1539" width="20" customWidth="1"/>
    <col min="1540" max="1541" width="9.109375" customWidth="1"/>
    <col min="1542" max="1542" width="5.5546875" bestFit="1" customWidth="1"/>
    <col min="1793" max="1793" width="29" customWidth="1"/>
    <col min="1794" max="1794" width="17.44140625" customWidth="1"/>
    <col min="1795" max="1795" width="20" customWidth="1"/>
    <col min="1796" max="1797" width="9.109375" customWidth="1"/>
    <col min="1798" max="1798" width="5.5546875" bestFit="1" customWidth="1"/>
    <col min="2049" max="2049" width="29" customWidth="1"/>
    <col min="2050" max="2050" width="17.44140625" customWidth="1"/>
    <col min="2051" max="2051" width="20" customWidth="1"/>
    <col min="2052" max="2053" width="9.109375" customWidth="1"/>
    <col min="2054" max="2054" width="5.5546875" bestFit="1" customWidth="1"/>
    <col min="2305" max="2305" width="29" customWidth="1"/>
    <col min="2306" max="2306" width="17.44140625" customWidth="1"/>
    <col min="2307" max="2307" width="20" customWidth="1"/>
    <col min="2308" max="2309" width="9.109375" customWidth="1"/>
    <col min="2310" max="2310" width="5.5546875" bestFit="1" customWidth="1"/>
    <col min="2561" max="2561" width="29" customWidth="1"/>
    <col min="2562" max="2562" width="17.44140625" customWidth="1"/>
    <col min="2563" max="2563" width="20" customWidth="1"/>
    <col min="2564" max="2565" width="9.109375" customWidth="1"/>
    <col min="2566" max="2566" width="5.5546875" bestFit="1" customWidth="1"/>
    <col min="2817" max="2817" width="29" customWidth="1"/>
    <col min="2818" max="2818" width="17.44140625" customWidth="1"/>
    <col min="2819" max="2819" width="20" customWidth="1"/>
    <col min="2820" max="2821" width="9.109375" customWidth="1"/>
    <col min="2822" max="2822" width="5.5546875" bestFit="1" customWidth="1"/>
    <col min="3073" max="3073" width="29" customWidth="1"/>
    <col min="3074" max="3074" width="17.44140625" customWidth="1"/>
    <col min="3075" max="3075" width="20" customWidth="1"/>
    <col min="3076" max="3077" width="9.109375" customWidth="1"/>
    <col min="3078" max="3078" width="5.5546875" bestFit="1" customWidth="1"/>
    <col min="3329" max="3329" width="29" customWidth="1"/>
    <col min="3330" max="3330" width="17.44140625" customWidth="1"/>
    <col min="3331" max="3331" width="20" customWidth="1"/>
    <col min="3332" max="3333" width="9.109375" customWidth="1"/>
    <col min="3334" max="3334" width="5.5546875" bestFit="1" customWidth="1"/>
    <col min="3585" max="3585" width="29" customWidth="1"/>
    <col min="3586" max="3586" width="17.44140625" customWidth="1"/>
    <col min="3587" max="3587" width="20" customWidth="1"/>
    <col min="3588" max="3589" width="9.109375" customWidth="1"/>
    <col min="3590" max="3590" width="5.5546875" bestFit="1" customWidth="1"/>
    <col min="3841" max="3841" width="29" customWidth="1"/>
    <col min="3842" max="3842" width="17.44140625" customWidth="1"/>
    <col min="3843" max="3843" width="20" customWidth="1"/>
    <col min="3844" max="3845" width="9.109375" customWidth="1"/>
    <col min="3846" max="3846" width="5.5546875" bestFit="1" customWidth="1"/>
    <col min="4097" max="4097" width="29" customWidth="1"/>
    <col min="4098" max="4098" width="17.44140625" customWidth="1"/>
    <col min="4099" max="4099" width="20" customWidth="1"/>
    <col min="4100" max="4101" width="9.109375" customWidth="1"/>
    <col min="4102" max="4102" width="5.5546875" bestFit="1" customWidth="1"/>
    <col min="4353" max="4353" width="29" customWidth="1"/>
    <col min="4354" max="4354" width="17.44140625" customWidth="1"/>
    <col min="4355" max="4355" width="20" customWidth="1"/>
    <col min="4356" max="4357" width="9.109375" customWidth="1"/>
    <col min="4358" max="4358" width="5.5546875" bestFit="1" customWidth="1"/>
    <col min="4609" max="4609" width="29" customWidth="1"/>
    <col min="4610" max="4610" width="17.44140625" customWidth="1"/>
    <col min="4611" max="4611" width="20" customWidth="1"/>
    <col min="4612" max="4613" width="9.109375" customWidth="1"/>
    <col min="4614" max="4614" width="5.5546875" bestFit="1" customWidth="1"/>
    <col min="4865" max="4865" width="29" customWidth="1"/>
    <col min="4866" max="4866" width="17.44140625" customWidth="1"/>
    <col min="4867" max="4867" width="20" customWidth="1"/>
    <col min="4868" max="4869" width="9.109375" customWidth="1"/>
    <col min="4870" max="4870" width="5.5546875" bestFit="1" customWidth="1"/>
    <col min="5121" max="5121" width="29" customWidth="1"/>
    <col min="5122" max="5122" width="17.44140625" customWidth="1"/>
    <col min="5123" max="5123" width="20" customWidth="1"/>
    <col min="5124" max="5125" width="9.109375" customWidth="1"/>
    <col min="5126" max="5126" width="5.5546875" bestFit="1" customWidth="1"/>
    <col min="5377" max="5377" width="29" customWidth="1"/>
    <col min="5378" max="5378" width="17.44140625" customWidth="1"/>
    <col min="5379" max="5379" width="20" customWidth="1"/>
    <col min="5380" max="5381" width="9.109375" customWidth="1"/>
    <col min="5382" max="5382" width="5.5546875" bestFit="1" customWidth="1"/>
    <col min="5633" max="5633" width="29" customWidth="1"/>
    <col min="5634" max="5634" width="17.44140625" customWidth="1"/>
    <col min="5635" max="5635" width="20" customWidth="1"/>
    <col min="5636" max="5637" width="9.109375" customWidth="1"/>
    <col min="5638" max="5638" width="5.5546875" bestFit="1" customWidth="1"/>
    <col min="5889" max="5889" width="29" customWidth="1"/>
    <col min="5890" max="5890" width="17.44140625" customWidth="1"/>
    <col min="5891" max="5891" width="20" customWidth="1"/>
    <col min="5892" max="5893" width="9.109375" customWidth="1"/>
    <col min="5894" max="5894" width="5.5546875" bestFit="1" customWidth="1"/>
    <col min="6145" max="6145" width="29" customWidth="1"/>
    <col min="6146" max="6146" width="17.44140625" customWidth="1"/>
    <col min="6147" max="6147" width="20" customWidth="1"/>
    <col min="6148" max="6149" width="9.109375" customWidth="1"/>
    <col min="6150" max="6150" width="5.5546875" bestFit="1" customWidth="1"/>
    <col min="6401" max="6401" width="29" customWidth="1"/>
    <col min="6402" max="6402" width="17.44140625" customWidth="1"/>
    <col min="6403" max="6403" width="20" customWidth="1"/>
    <col min="6404" max="6405" width="9.109375" customWidth="1"/>
    <col min="6406" max="6406" width="5.5546875" bestFit="1" customWidth="1"/>
    <col min="6657" max="6657" width="29" customWidth="1"/>
    <col min="6658" max="6658" width="17.44140625" customWidth="1"/>
    <col min="6659" max="6659" width="20" customWidth="1"/>
    <col min="6660" max="6661" width="9.109375" customWidth="1"/>
    <col min="6662" max="6662" width="5.5546875" bestFit="1" customWidth="1"/>
    <col min="6913" max="6913" width="29" customWidth="1"/>
    <col min="6914" max="6914" width="17.44140625" customWidth="1"/>
    <col min="6915" max="6915" width="20" customWidth="1"/>
    <col min="6916" max="6917" width="9.109375" customWidth="1"/>
    <col min="6918" max="6918" width="5.5546875" bestFit="1" customWidth="1"/>
    <col min="7169" max="7169" width="29" customWidth="1"/>
    <col min="7170" max="7170" width="17.44140625" customWidth="1"/>
    <col min="7171" max="7171" width="20" customWidth="1"/>
    <col min="7172" max="7173" width="9.109375" customWidth="1"/>
    <col min="7174" max="7174" width="5.5546875" bestFit="1" customWidth="1"/>
    <col min="7425" max="7425" width="29" customWidth="1"/>
    <col min="7426" max="7426" width="17.44140625" customWidth="1"/>
    <col min="7427" max="7427" width="20" customWidth="1"/>
    <col min="7428" max="7429" width="9.109375" customWidth="1"/>
    <col min="7430" max="7430" width="5.5546875" bestFit="1" customWidth="1"/>
    <col min="7681" max="7681" width="29" customWidth="1"/>
    <col min="7682" max="7682" width="17.44140625" customWidth="1"/>
    <col min="7683" max="7683" width="20" customWidth="1"/>
    <col min="7684" max="7685" width="9.109375" customWidth="1"/>
    <col min="7686" max="7686" width="5.5546875" bestFit="1" customWidth="1"/>
    <col min="7937" max="7937" width="29" customWidth="1"/>
    <col min="7938" max="7938" width="17.44140625" customWidth="1"/>
    <col min="7939" max="7939" width="20" customWidth="1"/>
    <col min="7940" max="7941" width="9.109375" customWidth="1"/>
    <col min="7942" max="7942" width="5.5546875" bestFit="1" customWidth="1"/>
    <col min="8193" max="8193" width="29" customWidth="1"/>
    <col min="8194" max="8194" width="17.44140625" customWidth="1"/>
    <col min="8195" max="8195" width="20" customWidth="1"/>
    <col min="8196" max="8197" width="9.109375" customWidth="1"/>
    <col min="8198" max="8198" width="5.5546875" bestFit="1" customWidth="1"/>
    <col min="8449" max="8449" width="29" customWidth="1"/>
    <col min="8450" max="8450" width="17.44140625" customWidth="1"/>
    <col min="8451" max="8451" width="20" customWidth="1"/>
    <col min="8452" max="8453" width="9.109375" customWidth="1"/>
    <col min="8454" max="8454" width="5.5546875" bestFit="1" customWidth="1"/>
    <col min="8705" max="8705" width="29" customWidth="1"/>
    <col min="8706" max="8706" width="17.44140625" customWidth="1"/>
    <col min="8707" max="8707" width="20" customWidth="1"/>
    <col min="8708" max="8709" width="9.109375" customWidth="1"/>
    <col min="8710" max="8710" width="5.5546875" bestFit="1" customWidth="1"/>
    <col min="8961" max="8961" width="29" customWidth="1"/>
    <col min="8962" max="8962" width="17.44140625" customWidth="1"/>
    <col min="8963" max="8963" width="20" customWidth="1"/>
    <col min="8964" max="8965" width="9.109375" customWidth="1"/>
    <col min="8966" max="8966" width="5.5546875" bestFit="1" customWidth="1"/>
    <col min="9217" max="9217" width="29" customWidth="1"/>
    <col min="9218" max="9218" width="17.44140625" customWidth="1"/>
    <col min="9219" max="9219" width="20" customWidth="1"/>
    <col min="9220" max="9221" width="9.109375" customWidth="1"/>
    <col min="9222" max="9222" width="5.5546875" bestFit="1" customWidth="1"/>
    <col min="9473" max="9473" width="29" customWidth="1"/>
    <col min="9474" max="9474" width="17.44140625" customWidth="1"/>
    <col min="9475" max="9475" width="20" customWidth="1"/>
    <col min="9476" max="9477" width="9.109375" customWidth="1"/>
    <col min="9478" max="9478" width="5.5546875" bestFit="1" customWidth="1"/>
    <col min="9729" max="9729" width="29" customWidth="1"/>
    <col min="9730" max="9730" width="17.44140625" customWidth="1"/>
    <col min="9731" max="9731" width="20" customWidth="1"/>
    <col min="9732" max="9733" width="9.109375" customWidth="1"/>
    <col min="9734" max="9734" width="5.5546875" bestFit="1" customWidth="1"/>
    <col min="9985" max="9985" width="29" customWidth="1"/>
    <col min="9986" max="9986" width="17.44140625" customWidth="1"/>
    <col min="9987" max="9987" width="20" customWidth="1"/>
    <col min="9988" max="9989" width="9.109375" customWidth="1"/>
    <col min="9990" max="9990" width="5.5546875" bestFit="1" customWidth="1"/>
    <col min="10241" max="10241" width="29" customWidth="1"/>
    <col min="10242" max="10242" width="17.44140625" customWidth="1"/>
    <col min="10243" max="10243" width="20" customWidth="1"/>
    <col min="10244" max="10245" width="9.109375" customWidth="1"/>
    <col min="10246" max="10246" width="5.5546875" bestFit="1" customWidth="1"/>
    <col min="10497" max="10497" width="29" customWidth="1"/>
    <col min="10498" max="10498" width="17.44140625" customWidth="1"/>
    <col min="10499" max="10499" width="20" customWidth="1"/>
    <col min="10500" max="10501" width="9.109375" customWidth="1"/>
    <col min="10502" max="10502" width="5.5546875" bestFit="1" customWidth="1"/>
    <col min="10753" max="10753" width="29" customWidth="1"/>
    <col min="10754" max="10754" width="17.44140625" customWidth="1"/>
    <col min="10755" max="10755" width="20" customWidth="1"/>
    <col min="10756" max="10757" width="9.109375" customWidth="1"/>
    <col min="10758" max="10758" width="5.5546875" bestFit="1" customWidth="1"/>
    <col min="11009" max="11009" width="29" customWidth="1"/>
    <col min="11010" max="11010" width="17.44140625" customWidth="1"/>
    <col min="11011" max="11011" width="20" customWidth="1"/>
    <col min="11012" max="11013" width="9.109375" customWidth="1"/>
    <col min="11014" max="11014" width="5.5546875" bestFit="1" customWidth="1"/>
    <col min="11265" max="11265" width="29" customWidth="1"/>
    <col min="11266" max="11266" width="17.44140625" customWidth="1"/>
    <col min="11267" max="11267" width="20" customWidth="1"/>
    <col min="11268" max="11269" width="9.109375" customWidth="1"/>
    <col min="11270" max="11270" width="5.5546875" bestFit="1" customWidth="1"/>
    <col min="11521" max="11521" width="29" customWidth="1"/>
    <col min="11522" max="11522" width="17.44140625" customWidth="1"/>
    <col min="11523" max="11523" width="20" customWidth="1"/>
    <col min="11524" max="11525" width="9.109375" customWidth="1"/>
    <col min="11526" max="11526" width="5.5546875" bestFit="1" customWidth="1"/>
    <col min="11777" max="11777" width="29" customWidth="1"/>
    <col min="11778" max="11778" width="17.44140625" customWidth="1"/>
    <col min="11779" max="11779" width="20" customWidth="1"/>
    <col min="11780" max="11781" width="9.109375" customWidth="1"/>
    <col min="11782" max="11782" width="5.5546875" bestFit="1" customWidth="1"/>
    <col min="12033" max="12033" width="29" customWidth="1"/>
    <col min="12034" max="12034" width="17.44140625" customWidth="1"/>
    <col min="12035" max="12035" width="20" customWidth="1"/>
    <col min="12036" max="12037" width="9.109375" customWidth="1"/>
    <col min="12038" max="12038" width="5.5546875" bestFit="1" customWidth="1"/>
    <col min="12289" max="12289" width="29" customWidth="1"/>
    <col min="12290" max="12290" width="17.44140625" customWidth="1"/>
    <col min="12291" max="12291" width="20" customWidth="1"/>
    <col min="12292" max="12293" width="9.109375" customWidth="1"/>
    <col min="12294" max="12294" width="5.5546875" bestFit="1" customWidth="1"/>
    <col min="12545" max="12545" width="29" customWidth="1"/>
    <col min="12546" max="12546" width="17.44140625" customWidth="1"/>
    <col min="12547" max="12547" width="20" customWidth="1"/>
    <col min="12548" max="12549" width="9.109375" customWidth="1"/>
    <col min="12550" max="12550" width="5.5546875" bestFit="1" customWidth="1"/>
    <col min="12801" max="12801" width="29" customWidth="1"/>
    <col min="12802" max="12802" width="17.44140625" customWidth="1"/>
    <col min="12803" max="12803" width="20" customWidth="1"/>
    <col min="12804" max="12805" width="9.109375" customWidth="1"/>
    <col min="12806" max="12806" width="5.5546875" bestFit="1" customWidth="1"/>
    <col min="13057" max="13057" width="29" customWidth="1"/>
    <col min="13058" max="13058" width="17.44140625" customWidth="1"/>
    <col min="13059" max="13059" width="20" customWidth="1"/>
    <col min="13060" max="13061" width="9.109375" customWidth="1"/>
    <col min="13062" max="13062" width="5.5546875" bestFit="1" customWidth="1"/>
    <col min="13313" max="13313" width="29" customWidth="1"/>
    <col min="13314" max="13314" width="17.44140625" customWidth="1"/>
    <col min="13315" max="13315" width="20" customWidth="1"/>
    <col min="13316" max="13317" width="9.109375" customWidth="1"/>
    <col min="13318" max="13318" width="5.5546875" bestFit="1" customWidth="1"/>
    <col min="13569" max="13569" width="29" customWidth="1"/>
    <col min="13570" max="13570" width="17.44140625" customWidth="1"/>
    <col min="13571" max="13571" width="20" customWidth="1"/>
    <col min="13572" max="13573" width="9.109375" customWidth="1"/>
    <col min="13574" max="13574" width="5.5546875" bestFit="1" customWidth="1"/>
    <col min="13825" max="13825" width="29" customWidth="1"/>
    <col min="13826" max="13826" width="17.44140625" customWidth="1"/>
    <col min="13827" max="13827" width="20" customWidth="1"/>
    <col min="13828" max="13829" width="9.109375" customWidth="1"/>
    <col min="13830" max="13830" width="5.5546875" bestFit="1" customWidth="1"/>
    <col min="14081" max="14081" width="29" customWidth="1"/>
    <col min="14082" max="14082" width="17.44140625" customWidth="1"/>
    <col min="14083" max="14083" width="20" customWidth="1"/>
    <col min="14084" max="14085" width="9.109375" customWidth="1"/>
    <col min="14086" max="14086" width="5.5546875" bestFit="1" customWidth="1"/>
    <col min="14337" max="14337" width="29" customWidth="1"/>
    <col min="14338" max="14338" width="17.44140625" customWidth="1"/>
    <col min="14339" max="14339" width="20" customWidth="1"/>
    <col min="14340" max="14341" width="9.109375" customWidth="1"/>
    <col min="14342" max="14342" width="5.5546875" bestFit="1" customWidth="1"/>
    <col min="14593" max="14593" width="29" customWidth="1"/>
    <col min="14594" max="14594" width="17.44140625" customWidth="1"/>
    <col min="14595" max="14595" width="20" customWidth="1"/>
    <col min="14596" max="14597" width="9.109375" customWidth="1"/>
    <col min="14598" max="14598" width="5.5546875" bestFit="1" customWidth="1"/>
    <col min="14849" max="14849" width="29" customWidth="1"/>
    <col min="14850" max="14850" width="17.44140625" customWidth="1"/>
    <col min="14851" max="14851" width="20" customWidth="1"/>
    <col min="14852" max="14853" width="9.109375" customWidth="1"/>
    <col min="14854" max="14854" width="5.5546875" bestFit="1" customWidth="1"/>
    <col min="15105" max="15105" width="29" customWidth="1"/>
    <col min="15106" max="15106" width="17.44140625" customWidth="1"/>
    <col min="15107" max="15107" width="20" customWidth="1"/>
    <col min="15108" max="15109" width="9.109375" customWidth="1"/>
    <col min="15110" max="15110" width="5.5546875" bestFit="1" customWidth="1"/>
    <col min="15361" max="15361" width="29" customWidth="1"/>
    <col min="15362" max="15362" width="17.44140625" customWidth="1"/>
    <col min="15363" max="15363" width="20" customWidth="1"/>
    <col min="15364" max="15365" width="9.109375" customWidth="1"/>
    <col min="15366" max="15366" width="5.5546875" bestFit="1" customWidth="1"/>
    <col min="15617" max="15617" width="29" customWidth="1"/>
    <col min="15618" max="15618" width="17.44140625" customWidth="1"/>
    <col min="15619" max="15619" width="20" customWidth="1"/>
    <col min="15620" max="15621" width="9.109375" customWidth="1"/>
    <col min="15622" max="15622" width="5.5546875" bestFit="1" customWidth="1"/>
    <col min="15873" max="15873" width="29" customWidth="1"/>
    <col min="15874" max="15874" width="17.44140625" customWidth="1"/>
    <col min="15875" max="15875" width="20" customWidth="1"/>
    <col min="15876" max="15877" width="9.109375" customWidth="1"/>
    <col min="15878" max="15878" width="5.5546875" bestFit="1" customWidth="1"/>
    <col min="16129" max="16129" width="29" customWidth="1"/>
    <col min="16130" max="16130" width="17.44140625" customWidth="1"/>
    <col min="16131" max="16131" width="20" customWidth="1"/>
    <col min="16132" max="16133" width="9.109375" customWidth="1"/>
    <col min="16134" max="16134" width="5.5546875" bestFit="1" customWidth="1"/>
  </cols>
  <sheetData>
    <row r="3" spans="1:6" x14ac:dyDescent="0.25">
      <c r="A3" s="7" t="s">
        <v>95</v>
      </c>
      <c r="B3" s="62"/>
      <c r="C3" s="62"/>
      <c r="D3" s="62"/>
    </row>
    <row r="4" spans="1:6" x14ac:dyDescent="0.25">
      <c r="A4" s="64" t="s">
        <v>96</v>
      </c>
      <c r="B4" s="137" t="s">
        <v>97</v>
      </c>
      <c r="C4" s="138"/>
      <c r="D4" s="139"/>
    </row>
    <row r="5" spans="1:6" x14ac:dyDescent="0.25">
      <c r="A5" s="64" t="s">
        <v>98</v>
      </c>
      <c r="B5" s="140" t="str">
        <f>INDEX($C$10:$C$108,MATCH(B4:D4,B10:B108,0))</f>
        <v>Unspecified Region</v>
      </c>
      <c r="C5" s="141"/>
      <c r="D5" s="142"/>
    </row>
    <row r="6" spans="1:6" ht="16.5" customHeight="1" x14ac:dyDescent="0.25"/>
    <row r="7" spans="1:6" hidden="1" x14ac:dyDescent="0.25">
      <c r="A7" t="s">
        <v>99</v>
      </c>
      <c r="B7" t="str">
        <f>INDEX($D$10:$D$108,MATCH(B4:D4,B10:B108,0))</f>
        <v>-</v>
      </c>
    </row>
    <row r="8" spans="1:6" hidden="1" x14ac:dyDescent="0.25"/>
    <row r="9" spans="1:6" ht="14.4" hidden="1" x14ac:dyDescent="0.25">
      <c r="B9" s="65" t="s">
        <v>100</v>
      </c>
      <c r="C9" s="65" t="s">
        <v>101</v>
      </c>
      <c r="D9" s="66" t="s">
        <v>99</v>
      </c>
      <c r="F9"/>
    </row>
    <row r="10" spans="1:6" ht="14.4" hidden="1" x14ac:dyDescent="0.25">
      <c r="B10" s="67" t="s">
        <v>97</v>
      </c>
      <c r="C10" s="67" t="s">
        <v>102</v>
      </c>
      <c r="D10" s="68" t="s">
        <v>103</v>
      </c>
      <c r="F10"/>
    </row>
    <row r="11" spans="1:6" ht="14.4" hidden="1" x14ac:dyDescent="0.25">
      <c r="B11" s="69" t="s">
        <v>104</v>
      </c>
      <c r="C11" s="69" t="s">
        <v>105</v>
      </c>
      <c r="D11" s="70">
        <v>0.94899999999999995</v>
      </c>
      <c r="F11"/>
    </row>
    <row r="12" spans="1:6" ht="14.4" hidden="1" x14ac:dyDescent="0.25">
      <c r="B12" s="69" t="s">
        <v>106</v>
      </c>
      <c r="C12" s="69" t="s">
        <v>107</v>
      </c>
      <c r="D12" s="70">
        <v>1.022</v>
      </c>
      <c r="F12"/>
    </row>
    <row r="13" spans="1:6" ht="14.4" hidden="1" x14ac:dyDescent="0.25">
      <c r="B13" s="69" t="s">
        <v>108</v>
      </c>
      <c r="C13" s="69" t="s">
        <v>109</v>
      </c>
      <c r="D13" s="70">
        <v>0.99299999999999999</v>
      </c>
      <c r="F13"/>
    </row>
    <row r="14" spans="1:6" ht="14.4" hidden="1" x14ac:dyDescent="0.25">
      <c r="B14" s="69" t="s">
        <v>110</v>
      </c>
      <c r="C14" s="69" t="s">
        <v>109</v>
      </c>
      <c r="D14" s="70">
        <v>0.99299999999999999</v>
      </c>
      <c r="F14"/>
    </row>
    <row r="15" spans="1:6" ht="14.4" hidden="1" x14ac:dyDescent="0.25">
      <c r="B15" s="69" t="s">
        <v>111</v>
      </c>
      <c r="C15" s="69" t="s">
        <v>112</v>
      </c>
      <c r="D15" s="70">
        <v>0.92200000000000004</v>
      </c>
      <c r="F15"/>
    </row>
    <row r="16" spans="1:6" ht="14.4" hidden="1" x14ac:dyDescent="0.25">
      <c r="B16" s="69" t="s">
        <v>113</v>
      </c>
      <c r="C16" s="71" t="s">
        <v>114</v>
      </c>
      <c r="D16" s="70">
        <v>0.95399999999999996</v>
      </c>
      <c r="F16"/>
    </row>
    <row r="17" spans="2:6" ht="14.4" hidden="1" x14ac:dyDescent="0.25">
      <c r="B17" s="69" t="s">
        <v>115</v>
      </c>
      <c r="C17" s="69" t="s">
        <v>116</v>
      </c>
      <c r="D17" s="70">
        <v>1.0580000000000001</v>
      </c>
      <c r="F17"/>
    </row>
    <row r="18" spans="2:6" ht="14.4" hidden="1" x14ac:dyDescent="0.25">
      <c r="B18" s="69" t="s">
        <v>117</v>
      </c>
      <c r="C18" s="71" t="s">
        <v>118</v>
      </c>
      <c r="D18" s="70">
        <v>0.95299999999999996</v>
      </c>
      <c r="F18"/>
    </row>
    <row r="19" spans="2:6" ht="14.4" hidden="1" x14ac:dyDescent="0.25">
      <c r="B19" s="69" t="s">
        <v>119</v>
      </c>
      <c r="C19" s="71" t="s">
        <v>120</v>
      </c>
      <c r="D19" s="70">
        <v>0.94099999999999995</v>
      </c>
      <c r="F19"/>
    </row>
    <row r="20" spans="2:6" ht="14.4" hidden="1" x14ac:dyDescent="0.25">
      <c r="B20" s="69" t="s">
        <v>121</v>
      </c>
      <c r="C20" s="69" t="s">
        <v>107</v>
      </c>
      <c r="D20" s="70">
        <v>1.022</v>
      </c>
      <c r="F20"/>
    </row>
    <row r="21" spans="2:6" ht="14.4" hidden="1" x14ac:dyDescent="0.25">
      <c r="B21" s="69" t="s">
        <v>122</v>
      </c>
      <c r="C21" s="69" t="s">
        <v>109</v>
      </c>
      <c r="D21" s="70">
        <v>0.99299999999999999</v>
      </c>
      <c r="F21"/>
    </row>
    <row r="22" spans="2:6" ht="14.4" hidden="1" x14ac:dyDescent="0.25">
      <c r="B22" s="69" t="s">
        <v>123</v>
      </c>
      <c r="C22" s="71" t="s">
        <v>114</v>
      </c>
      <c r="D22" s="70">
        <v>0.95399999999999996</v>
      </c>
      <c r="F22"/>
    </row>
    <row r="23" spans="2:6" ht="14.4" hidden="1" x14ac:dyDescent="0.25">
      <c r="B23" s="69" t="s">
        <v>124</v>
      </c>
      <c r="C23" s="71" t="s">
        <v>107</v>
      </c>
      <c r="D23" s="70">
        <v>1.022</v>
      </c>
      <c r="F23"/>
    </row>
    <row r="24" spans="2:6" ht="14.4" hidden="1" x14ac:dyDescent="0.25">
      <c r="B24" s="69" t="s">
        <v>125</v>
      </c>
      <c r="C24" s="71" t="s">
        <v>126</v>
      </c>
      <c r="D24" s="70">
        <v>1.018</v>
      </c>
      <c r="F24"/>
    </row>
    <row r="25" spans="2:6" ht="14.4" hidden="1" x14ac:dyDescent="0.25">
      <c r="B25" s="69" t="s">
        <v>127</v>
      </c>
      <c r="C25" s="69" t="s">
        <v>109</v>
      </c>
      <c r="D25" s="70">
        <v>0.99299999999999999</v>
      </c>
      <c r="F25"/>
    </row>
    <row r="26" spans="2:6" ht="14.4" hidden="1" x14ac:dyDescent="0.25">
      <c r="B26" s="69" t="s">
        <v>128</v>
      </c>
      <c r="C26" s="71" t="s">
        <v>105</v>
      </c>
      <c r="D26" s="70">
        <v>0.94899999999999995</v>
      </c>
      <c r="F26"/>
    </row>
    <row r="27" spans="2:6" ht="14.4" hidden="1" x14ac:dyDescent="0.25">
      <c r="B27" s="69" t="s">
        <v>129</v>
      </c>
      <c r="C27" s="71" t="s">
        <v>114</v>
      </c>
      <c r="D27" s="70">
        <v>0.95399999999999996</v>
      </c>
      <c r="F27"/>
    </row>
    <row r="28" spans="2:6" ht="14.4" hidden="1" x14ac:dyDescent="0.25">
      <c r="B28" s="69" t="s">
        <v>130</v>
      </c>
      <c r="C28" s="69" t="s">
        <v>109</v>
      </c>
      <c r="D28" s="70">
        <v>0.99299999999999999</v>
      </c>
      <c r="F28"/>
    </row>
    <row r="29" spans="2:6" ht="14.4" hidden="1" x14ac:dyDescent="0.25">
      <c r="B29" s="69" t="s">
        <v>131</v>
      </c>
      <c r="C29" s="69" t="s">
        <v>107</v>
      </c>
      <c r="D29" s="70">
        <v>1.022</v>
      </c>
      <c r="F29"/>
    </row>
    <row r="30" spans="2:6" ht="14.4" hidden="1" x14ac:dyDescent="0.25">
      <c r="B30" s="69" t="s">
        <v>132</v>
      </c>
      <c r="C30" s="71" t="s">
        <v>133</v>
      </c>
      <c r="D30" s="70">
        <v>1.02</v>
      </c>
      <c r="F30"/>
    </row>
    <row r="31" spans="2:6" ht="14.4" hidden="1" x14ac:dyDescent="0.25">
      <c r="B31" s="69" t="s">
        <v>134</v>
      </c>
      <c r="C31" s="69" t="s">
        <v>109</v>
      </c>
      <c r="D31" s="70">
        <v>0.99299999999999999</v>
      </c>
      <c r="F31"/>
    </row>
    <row r="32" spans="2:6" ht="14.4" hidden="1" x14ac:dyDescent="0.25">
      <c r="B32" s="69" t="s">
        <v>135</v>
      </c>
      <c r="C32" s="71" t="s">
        <v>118</v>
      </c>
      <c r="D32" s="70">
        <v>0.95299999999999996</v>
      </c>
      <c r="F32"/>
    </row>
    <row r="33" spans="2:6" ht="14.4" hidden="1" x14ac:dyDescent="0.25">
      <c r="B33" s="69" t="s">
        <v>136</v>
      </c>
      <c r="C33" s="71" t="s">
        <v>133</v>
      </c>
      <c r="D33" s="70">
        <v>1.02</v>
      </c>
      <c r="F33"/>
    </row>
    <row r="34" spans="2:6" ht="14.4" hidden="1" x14ac:dyDescent="0.25">
      <c r="B34" s="69" t="s">
        <v>137</v>
      </c>
      <c r="C34" s="71" t="s">
        <v>118</v>
      </c>
      <c r="D34" s="70">
        <v>0.95299999999999996</v>
      </c>
      <c r="F34"/>
    </row>
    <row r="35" spans="2:6" ht="14.4" hidden="1" x14ac:dyDescent="0.25">
      <c r="B35" s="69" t="s">
        <v>138</v>
      </c>
      <c r="C35" s="71" t="s">
        <v>118</v>
      </c>
      <c r="D35" s="70">
        <v>0.95299999999999996</v>
      </c>
      <c r="F35"/>
    </row>
    <row r="36" spans="2:6" ht="14.4" hidden="1" x14ac:dyDescent="0.25">
      <c r="B36" s="69" t="s">
        <v>139</v>
      </c>
      <c r="C36" s="69" t="s">
        <v>109</v>
      </c>
      <c r="D36" s="70">
        <v>0.99299999999999999</v>
      </c>
      <c r="F36"/>
    </row>
    <row r="37" spans="2:6" ht="14.4" hidden="1" x14ac:dyDescent="0.25">
      <c r="B37" s="69" t="s">
        <v>140</v>
      </c>
      <c r="C37" s="69" t="s">
        <v>107</v>
      </c>
      <c r="D37" s="70">
        <v>1.022</v>
      </c>
      <c r="F37"/>
    </row>
    <row r="38" spans="2:6" ht="14.4" hidden="1" x14ac:dyDescent="0.25">
      <c r="B38" s="69" t="s">
        <v>141</v>
      </c>
      <c r="C38" s="71" t="s">
        <v>142</v>
      </c>
      <c r="D38" s="70">
        <v>1.0229999999999999</v>
      </c>
      <c r="F38"/>
    </row>
    <row r="39" spans="2:6" ht="14.4" hidden="1" x14ac:dyDescent="0.25">
      <c r="B39" s="69" t="s">
        <v>143</v>
      </c>
      <c r="C39" s="69" t="s">
        <v>109</v>
      </c>
      <c r="D39" s="70">
        <v>0.99299999999999999</v>
      </c>
      <c r="F39"/>
    </row>
    <row r="40" spans="2:6" ht="14.4" hidden="1" x14ac:dyDescent="0.25">
      <c r="B40" s="69" t="s">
        <v>144</v>
      </c>
      <c r="C40" s="71" t="s">
        <v>107</v>
      </c>
      <c r="D40" s="70">
        <v>1.022</v>
      </c>
      <c r="F40"/>
    </row>
    <row r="41" spans="2:6" ht="14.4" hidden="1" x14ac:dyDescent="0.25">
      <c r="B41" s="69" t="s">
        <v>145</v>
      </c>
      <c r="C41" s="71" t="s">
        <v>105</v>
      </c>
      <c r="D41" s="70">
        <v>0.94899999999999995</v>
      </c>
      <c r="F41"/>
    </row>
    <row r="42" spans="2:6" ht="14.4" hidden="1" x14ac:dyDescent="0.25">
      <c r="B42" s="69" t="s">
        <v>146</v>
      </c>
      <c r="C42" s="71" t="s">
        <v>114</v>
      </c>
      <c r="D42" s="70">
        <v>0.95399999999999996</v>
      </c>
      <c r="F42"/>
    </row>
    <row r="43" spans="2:6" ht="14.4" hidden="1" x14ac:dyDescent="0.25">
      <c r="B43" s="69" t="s">
        <v>147</v>
      </c>
      <c r="C43" s="71" t="s">
        <v>105</v>
      </c>
      <c r="D43" s="70">
        <v>0.94899999999999995</v>
      </c>
      <c r="F43"/>
    </row>
    <row r="44" spans="2:6" ht="14.4" hidden="1" x14ac:dyDescent="0.25">
      <c r="B44" s="69" t="s">
        <v>148</v>
      </c>
      <c r="C44" s="71" t="s">
        <v>114</v>
      </c>
      <c r="D44" s="70">
        <v>0.95399999999999996</v>
      </c>
      <c r="F44"/>
    </row>
    <row r="45" spans="2:6" ht="14.4" hidden="1" x14ac:dyDescent="0.25">
      <c r="B45" s="69" t="s">
        <v>149</v>
      </c>
      <c r="C45" s="69" t="s">
        <v>109</v>
      </c>
      <c r="D45" s="70">
        <v>0.99299999999999999</v>
      </c>
      <c r="F45"/>
    </row>
    <row r="46" spans="2:6" ht="14.4" hidden="1" x14ac:dyDescent="0.25">
      <c r="B46" s="69" t="s">
        <v>150</v>
      </c>
      <c r="C46" s="71" t="s">
        <v>105</v>
      </c>
      <c r="D46" s="70">
        <v>0.94899999999999995</v>
      </c>
      <c r="F46"/>
    </row>
    <row r="47" spans="2:6" ht="14.4" hidden="1" x14ac:dyDescent="0.25">
      <c r="B47" s="69" t="s">
        <v>151</v>
      </c>
      <c r="C47" s="71" t="s">
        <v>114</v>
      </c>
      <c r="D47" s="70">
        <v>0.95399999999999996</v>
      </c>
      <c r="F47"/>
    </row>
    <row r="48" spans="2:6" ht="14.4" hidden="1" x14ac:dyDescent="0.25">
      <c r="B48" s="69" t="s">
        <v>152</v>
      </c>
      <c r="C48" s="71" t="s">
        <v>105</v>
      </c>
      <c r="D48" s="70">
        <v>0.94899999999999995</v>
      </c>
      <c r="F48"/>
    </row>
    <row r="49" spans="2:6" ht="14.4" hidden="1" x14ac:dyDescent="0.25">
      <c r="B49" s="69" t="s">
        <v>153</v>
      </c>
      <c r="C49" s="69" t="s">
        <v>109</v>
      </c>
      <c r="D49" s="70">
        <v>0.99299999999999999</v>
      </c>
      <c r="F49"/>
    </row>
    <row r="50" spans="2:6" ht="14.4" hidden="1" x14ac:dyDescent="0.25">
      <c r="B50" s="69" t="s">
        <v>154</v>
      </c>
      <c r="C50" s="71" t="s">
        <v>107</v>
      </c>
      <c r="D50" s="70">
        <v>1.022</v>
      </c>
      <c r="F50"/>
    </row>
    <row r="51" spans="2:6" ht="14.4" hidden="1" x14ac:dyDescent="0.25">
      <c r="B51" s="69" t="s">
        <v>155</v>
      </c>
      <c r="C51" s="71" t="s">
        <v>114</v>
      </c>
      <c r="D51" s="70">
        <v>0.95399999999999996</v>
      </c>
      <c r="F51"/>
    </row>
    <row r="52" spans="2:6" ht="14.4" hidden="1" x14ac:dyDescent="0.25">
      <c r="B52" s="69" t="s">
        <v>156</v>
      </c>
      <c r="C52" s="71" t="s">
        <v>114</v>
      </c>
      <c r="D52" s="70">
        <v>0.95399999999999996</v>
      </c>
      <c r="F52"/>
    </row>
    <row r="53" spans="2:6" ht="14.4" hidden="1" x14ac:dyDescent="0.25">
      <c r="B53" s="69" t="s">
        <v>160</v>
      </c>
      <c r="C53" s="71" t="s">
        <v>114</v>
      </c>
      <c r="D53" s="70">
        <v>0.95399999999999996</v>
      </c>
      <c r="F53"/>
    </row>
    <row r="54" spans="2:6" ht="14.4" hidden="1" x14ac:dyDescent="0.25">
      <c r="B54" s="69" t="s">
        <v>157</v>
      </c>
      <c r="C54" s="69" t="s">
        <v>109</v>
      </c>
      <c r="D54" s="70">
        <v>0.99299999999999999</v>
      </c>
      <c r="F54"/>
    </row>
    <row r="55" spans="2:6" ht="14.4" hidden="1" x14ac:dyDescent="0.25">
      <c r="B55" s="69" t="s">
        <v>158</v>
      </c>
      <c r="C55" s="69" t="s">
        <v>109</v>
      </c>
      <c r="D55" s="70">
        <v>0.99299999999999999</v>
      </c>
      <c r="F55"/>
    </row>
    <row r="56" spans="2:6" ht="14.4" hidden="1" x14ac:dyDescent="0.25">
      <c r="B56" s="69" t="s">
        <v>159</v>
      </c>
      <c r="C56" s="71" t="s">
        <v>118</v>
      </c>
      <c r="D56" s="70">
        <v>0.95299999999999996</v>
      </c>
      <c r="F56"/>
    </row>
    <row r="57" spans="2:6" ht="14.4" hidden="1" x14ac:dyDescent="0.25">
      <c r="B57" s="69" t="s">
        <v>161</v>
      </c>
      <c r="C57" s="71" t="s">
        <v>114</v>
      </c>
      <c r="D57" s="70">
        <v>0.95399999999999996</v>
      </c>
      <c r="F57"/>
    </row>
    <row r="58" spans="2:6" ht="14.4" hidden="1" x14ac:dyDescent="0.25">
      <c r="B58" s="69" t="s">
        <v>162</v>
      </c>
      <c r="C58" s="71" t="s">
        <v>107</v>
      </c>
      <c r="D58" s="70">
        <v>1.022</v>
      </c>
      <c r="F58"/>
    </row>
    <row r="59" spans="2:6" ht="14.4" hidden="1" x14ac:dyDescent="0.25">
      <c r="B59" s="69" t="s">
        <v>163</v>
      </c>
      <c r="C59" s="69" t="s">
        <v>109</v>
      </c>
      <c r="D59" s="70">
        <v>0.99299999999999999</v>
      </c>
      <c r="F59"/>
    </row>
    <row r="60" spans="2:6" ht="14.4" hidden="1" x14ac:dyDescent="0.25">
      <c r="B60" s="69" t="s">
        <v>164</v>
      </c>
      <c r="C60" s="71" t="s">
        <v>118</v>
      </c>
      <c r="D60" s="70">
        <v>0.95299999999999996</v>
      </c>
      <c r="F60"/>
    </row>
    <row r="61" spans="2:6" ht="14.4" hidden="1" x14ac:dyDescent="0.25">
      <c r="B61" s="69" t="s">
        <v>165</v>
      </c>
      <c r="C61" s="71" t="s">
        <v>114</v>
      </c>
      <c r="D61" s="70">
        <v>0.95399999999999996</v>
      </c>
      <c r="F61"/>
    </row>
    <row r="62" spans="2:6" ht="14.4" hidden="1" x14ac:dyDescent="0.25">
      <c r="B62" s="69" t="s">
        <v>166</v>
      </c>
      <c r="C62" s="71" t="s">
        <v>116</v>
      </c>
      <c r="D62" s="70">
        <v>1.0580000000000001</v>
      </c>
      <c r="F62"/>
    </row>
    <row r="63" spans="2:6" ht="14.4" hidden="1" x14ac:dyDescent="0.25">
      <c r="B63" s="69" t="s">
        <v>167</v>
      </c>
      <c r="C63" s="71" t="s">
        <v>114</v>
      </c>
      <c r="D63" s="70">
        <v>0.95399999999999996</v>
      </c>
      <c r="F63"/>
    </row>
    <row r="64" spans="2:6" ht="14.4" hidden="1" x14ac:dyDescent="0.25">
      <c r="B64" s="69" t="s">
        <v>168</v>
      </c>
      <c r="C64" s="69" t="s">
        <v>109</v>
      </c>
      <c r="D64" s="70">
        <v>0.99299999999999999</v>
      </c>
      <c r="F64"/>
    </row>
    <row r="65" spans="2:6" ht="14.4" hidden="1" x14ac:dyDescent="0.25">
      <c r="B65" s="69" t="s">
        <v>169</v>
      </c>
      <c r="C65" s="71" t="s">
        <v>133</v>
      </c>
      <c r="D65" s="70">
        <v>1.02</v>
      </c>
      <c r="F65"/>
    </row>
    <row r="66" spans="2:6" ht="14.4" hidden="1" x14ac:dyDescent="0.25">
      <c r="B66" s="69" t="s">
        <v>170</v>
      </c>
      <c r="C66" s="69" t="s">
        <v>109</v>
      </c>
      <c r="D66" s="70">
        <v>0.99299999999999999</v>
      </c>
      <c r="F66"/>
    </row>
    <row r="67" spans="2:6" ht="14.4" hidden="1" x14ac:dyDescent="0.25">
      <c r="B67" s="69" t="s">
        <v>171</v>
      </c>
      <c r="C67" s="69" t="s">
        <v>109</v>
      </c>
      <c r="D67" s="70">
        <v>0.99299999999999999</v>
      </c>
      <c r="F67"/>
    </row>
    <row r="68" spans="2:6" ht="14.4" hidden="1" x14ac:dyDescent="0.25">
      <c r="B68" s="69" t="s">
        <v>172</v>
      </c>
      <c r="C68" s="71" t="s">
        <v>105</v>
      </c>
      <c r="D68" s="70">
        <v>0.94899999999999995</v>
      </c>
      <c r="F68"/>
    </row>
    <row r="69" spans="2:6" ht="14.4" hidden="1" x14ac:dyDescent="0.25">
      <c r="B69" s="69" t="s">
        <v>173</v>
      </c>
      <c r="C69" s="71" t="s">
        <v>114</v>
      </c>
      <c r="D69" s="70">
        <v>0.95399999999999996</v>
      </c>
      <c r="F69"/>
    </row>
    <row r="70" spans="2:6" ht="14.4" hidden="1" x14ac:dyDescent="0.25">
      <c r="B70" s="69" t="s">
        <v>174</v>
      </c>
      <c r="C70" s="71" t="s">
        <v>175</v>
      </c>
      <c r="D70" s="70">
        <v>0.96199999999999997</v>
      </c>
      <c r="F70"/>
    </row>
    <row r="71" spans="2:6" ht="14.4" hidden="1" x14ac:dyDescent="0.25">
      <c r="B71" s="69" t="s">
        <v>176</v>
      </c>
      <c r="C71" s="69" t="s">
        <v>109</v>
      </c>
      <c r="D71" s="70">
        <v>0.99299999999999999</v>
      </c>
      <c r="F71"/>
    </row>
    <row r="72" spans="2:6" ht="14.4" hidden="1" x14ac:dyDescent="0.25">
      <c r="B72" s="69" t="s">
        <v>177</v>
      </c>
      <c r="C72" s="69" t="s">
        <v>107</v>
      </c>
      <c r="D72" s="70">
        <v>1.022</v>
      </c>
      <c r="F72"/>
    </row>
    <row r="73" spans="2:6" ht="14.4" hidden="1" x14ac:dyDescent="0.25">
      <c r="B73" s="69" t="s">
        <v>178</v>
      </c>
      <c r="C73" s="69" t="s">
        <v>109</v>
      </c>
      <c r="D73" s="70">
        <v>0.99299999999999999</v>
      </c>
      <c r="F73"/>
    </row>
    <row r="74" spans="2:6" ht="14.4" hidden="1" x14ac:dyDescent="0.25">
      <c r="B74" s="69" t="s">
        <v>179</v>
      </c>
      <c r="C74" s="71" t="s">
        <v>114</v>
      </c>
      <c r="D74" s="70">
        <v>0.95399999999999996</v>
      </c>
      <c r="F74"/>
    </row>
    <row r="75" spans="2:6" ht="14.4" hidden="1" x14ac:dyDescent="0.25">
      <c r="B75" s="69" t="s">
        <v>180</v>
      </c>
      <c r="C75" s="71" t="s">
        <v>114</v>
      </c>
      <c r="D75" s="70">
        <v>0.95399999999999996</v>
      </c>
      <c r="F75"/>
    </row>
    <row r="76" spans="2:6" ht="14.4" hidden="1" x14ac:dyDescent="0.25">
      <c r="B76" s="69" t="s">
        <v>181</v>
      </c>
      <c r="C76" s="71" t="s">
        <v>118</v>
      </c>
      <c r="D76" s="70">
        <v>0.95299999999999996</v>
      </c>
      <c r="F76"/>
    </row>
    <row r="77" spans="2:6" ht="14.4" hidden="1" x14ac:dyDescent="0.25">
      <c r="B77" s="69" t="s">
        <v>182</v>
      </c>
      <c r="C77" s="71" t="s">
        <v>114</v>
      </c>
      <c r="D77" s="70">
        <v>0.95399999999999996</v>
      </c>
      <c r="F77"/>
    </row>
    <row r="78" spans="2:6" ht="14.4" hidden="1" x14ac:dyDescent="0.25">
      <c r="B78" s="69" t="s">
        <v>183</v>
      </c>
      <c r="C78" s="69" t="s">
        <v>109</v>
      </c>
      <c r="D78" s="70">
        <v>0.99299999999999999</v>
      </c>
      <c r="F78"/>
    </row>
    <row r="79" spans="2:6" ht="14.4" hidden="1" x14ac:dyDescent="0.25">
      <c r="B79" s="69" t="s">
        <v>187</v>
      </c>
      <c r="C79" s="71" t="s">
        <v>120</v>
      </c>
      <c r="D79" s="70">
        <v>0.94099999999999995</v>
      </c>
      <c r="F79"/>
    </row>
    <row r="80" spans="2:6" ht="14.4" hidden="1" x14ac:dyDescent="0.25">
      <c r="B80" s="69" t="s">
        <v>184</v>
      </c>
      <c r="C80" s="69" t="s">
        <v>107</v>
      </c>
      <c r="D80" s="70">
        <v>1.022</v>
      </c>
      <c r="F80"/>
    </row>
    <row r="81" spans="2:6" ht="14.4" hidden="1" x14ac:dyDescent="0.25">
      <c r="B81" s="69" t="s">
        <v>185</v>
      </c>
      <c r="C81" s="71" t="s">
        <v>107</v>
      </c>
      <c r="D81" s="70">
        <v>1.022</v>
      </c>
      <c r="F81"/>
    </row>
    <row r="82" spans="2:6" ht="14.4" hidden="1" x14ac:dyDescent="0.25">
      <c r="B82" s="69" t="s">
        <v>186</v>
      </c>
      <c r="C82" s="71" t="s">
        <v>107</v>
      </c>
      <c r="D82" s="70">
        <v>1.022</v>
      </c>
      <c r="F82"/>
    </row>
    <row r="83" spans="2:6" ht="14.4" hidden="1" x14ac:dyDescent="0.25">
      <c r="B83" s="69" t="s">
        <v>188</v>
      </c>
      <c r="C83" s="71" t="s">
        <v>112</v>
      </c>
      <c r="D83" s="70">
        <v>0.92200000000000004</v>
      </c>
      <c r="F83"/>
    </row>
    <row r="84" spans="2:6" ht="14.4" hidden="1" x14ac:dyDescent="0.25">
      <c r="B84" s="69" t="s">
        <v>189</v>
      </c>
      <c r="C84" s="71" t="s">
        <v>118</v>
      </c>
      <c r="D84" s="70">
        <v>0.95299999999999996</v>
      </c>
      <c r="F84"/>
    </row>
    <row r="85" spans="2:6" ht="14.4" hidden="1" x14ac:dyDescent="0.25">
      <c r="B85" s="69" t="s">
        <v>190</v>
      </c>
      <c r="C85" s="69" t="s">
        <v>109</v>
      </c>
      <c r="D85" s="70">
        <v>0.99299999999999999</v>
      </c>
      <c r="F85"/>
    </row>
    <row r="86" spans="2:6" ht="14.4" hidden="1" x14ac:dyDescent="0.25">
      <c r="B86" s="69" t="s">
        <v>191</v>
      </c>
      <c r="C86" s="71" t="s">
        <v>114</v>
      </c>
      <c r="D86" s="70">
        <v>0.95399999999999996</v>
      </c>
      <c r="F86"/>
    </row>
    <row r="87" spans="2:6" ht="14.4" hidden="1" x14ac:dyDescent="0.25">
      <c r="B87" s="69" t="s">
        <v>192</v>
      </c>
      <c r="C87" s="69" t="s">
        <v>109</v>
      </c>
      <c r="D87" s="70">
        <v>0.99299999999999999</v>
      </c>
      <c r="F87"/>
    </row>
    <row r="88" spans="2:6" ht="14.4" hidden="1" x14ac:dyDescent="0.25">
      <c r="B88" s="69" t="s">
        <v>193</v>
      </c>
      <c r="C88" s="69" t="s">
        <v>109</v>
      </c>
      <c r="D88" s="70">
        <v>0.99299999999999999</v>
      </c>
      <c r="F88"/>
    </row>
    <row r="89" spans="2:6" ht="14.4" hidden="1" x14ac:dyDescent="0.25">
      <c r="B89" s="69" t="s">
        <v>194</v>
      </c>
      <c r="C89" s="71" t="s">
        <v>133</v>
      </c>
      <c r="D89" s="70">
        <v>1.02</v>
      </c>
      <c r="F89"/>
    </row>
    <row r="90" spans="2:6" ht="14.4" hidden="1" x14ac:dyDescent="0.25">
      <c r="B90" s="69" t="s">
        <v>195</v>
      </c>
      <c r="C90" s="69" t="s">
        <v>109</v>
      </c>
      <c r="D90" s="70">
        <v>0.99299999999999999</v>
      </c>
      <c r="F90"/>
    </row>
    <row r="91" spans="2:6" ht="14.4" hidden="1" x14ac:dyDescent="0.25">
      <c r="B91" s="69" t="s">
        <v>196</v>
      </c>
      <c r="C91" s="71" t="s">
        <v>118</v>
      </c>
      <c r="D91" s="70">
        <v>0.95299999999999996</v>
      </c>
      <c r="F91"/>
    </row>
    <row r="92" spans="2:6" ht="14.4" hidden="1" x14ac:dyDescent="0.25">
      <c r="B92" s="69" t="s">
        <v>197</v>
      </c>
      <c r="C92" s="69" t="s">
        <v>107</v>
      </c>
      <c r="D92" s="70">
        <v>1.022</v>
      </c>
      <c r="F92"/>
    </row>
    <row r="93" spans="2:6" ht="14.4" hidden="1" x14ac:dyDescent="0.25">
      <c r="B93" s="69" t="s">
        <v>198</v>
      </c>
      <c r="C93" s="71" t="s">
        <v>118</v>
      </c>
      <c r="D93" s="70">
        <v>0.95299999999999996</v>
      </c>
      <c r="F93"/>
    </row>
    <row r="94" spans="2:6" ht="14.4" hidden="1" x14ac:dyDescent="0.25">
      <c r="B94" s="69" t="s">
        <v>199</v>
      </c>
      <c r="C94" s="69" t="s">
        <v>109</v>
      </c>
      <c r="D94" s="70">
        <v>0.99299999999999999</v>
      </c>
      <c r="F94"/>
    </row>
    <row r="95" spans="2:6" ht="14.4" hidden="1" x14ac:dyDescent="0.25">
      <c r="B95" s="69" t="s">
        <v>200</v>
      </c>
      <c r="C95" s="71" t="s">
        <v>118</v>
      </c>
      <c r="D95" s="70">
        <v>0.95299999999999996</v>
      </c>
      <c r="F95"/>
    </row>
    <row r="96" spans="2:6" ht="14.4" hidden="1" x14ac:dyDescent="0.25">
      <c r="B96" s="91" t="s">
        <v>201</v>
      </c>
      <c r="C96" s="92" t="s">
        <v>107</v>
      </c>
      <c r="D96" s="93">
        <v>1.022</v>
      </c>
      <c r="F96"/>
    </row>
    <row r="97" spans="2:6" ht="14.4" hidden="1" x14ac:dyDescent="0.25">
      <c r="B97" s="94" t="s">
        <v>202</v>
      </c>
      <c r="C97" s="95" t="s">
        <v>114</v>
      </c>
      <c r="D97" s="96">
        <v>0.95399999999999996</v>
      </c>
      <c r="F97"/>
    </row>
    <row r="98" spans="2:6" hidden="1" x14ac:dyDescent="0.25">
      <c r="B98" s="97" t="s">
        <v>207</v>
      </c>
      <c r="C98" s="97" t="s">
        <v>109</v>
      </c>
      <c r="D98" s="96">
        <v>0.99299999999999999</v>
      </c>
    </row>
    <row r="99" spans="2:6" hidden="1" x14ac:dyDescent="0.25">
      <c r="B99" s="97" t="s">
        <v>208</v>
      </c>
      <c r="C99" s="97" t="s">
        <v>109</v>
      </c>
      <c r="D99" s="96">
        <v>0.99299999999999999</v>
      </c>
    </row>
    <row r="100" spans="2:6" hidden="1" x14ac:dyDescent="0.25">
      <c r="B100" s="97" t="s">
        <v>209</v>
      </c>
      <c r="C100" s="97" t="s">
        <v>114</v>
      </c>
      <c r="D100" s="96">
        <v>0.95399999999999996</v>
      </c>
    </row>
    <row r="101" spans="2:6" hidden="1" x14ac:dyDescent="0.25">
      <c r="B101" s="97" t="s">
        <v>210</v>
      </c>
      <c r="C101" s="97" t="s">
        <v>107</v>
      </c>
      <c r="D101" s="96">
        <v>1.022</v>
      </c>
    </row>
    <row r="102" spans="2:6" hidden="1" x14ac:dyDescent="0.25">
      <c r="B102" s="97" t="s">
        <v>211</v>
      </c>
      <c r="C102" s="97" t="s">
        <v>114</v>
      </c>
      <c r="D102" s="96">
        <v>0.95399999999999996</v>
      </c>
    </row>
    <row r="103" spans="2:6" hidden="1" x14ac:dyDescent="0.25">
      <c r="B103" s="97" t="s">
        <v>212</v>
      </c>
      <c r="C103" s="97" t="s">
        <v>107</v>
      </c>
      <c r="D103" s="96">
        <v>1.022</v>
      </c>
    </row>
    <row r="104" spans="2:6" hidden="1" x14ac:dyDescent="0.25">
      <c r="B104" s="97" t="s">
        <v>213</v>
      </c>
      <c r="C104" s="97" t="s">
        <v>105</v>
      </c>
      <c r="D104" s="96">
        <v>0.94899999999999995</v>
      </c>
    </row>
    <row r="105" spans="2:6" hidden="1" x14ac:dyDescent="0.25">
      <c r="B105" s="97" t="s">
        <v>214</v>
      </c>
      <c r="C105" s="97" t="s">
        <v>120</v>
      </c>
      <c r="D105" s="96">
        <v>0.94099999999999995</v>
      </c>
    </row>
    <row r="106" spans="2:6" hidden="1" x14ac:dyDescent="0.25">
      <c r="B106" s="97" t="s">
        <v>215</v>
      </c>
      <c r="C106" s="97" t="s">
        <v>109</v>
      </c>
      <c r="D106" s="97">
        <v>0.99299999999999999</v>
      </c>
    </row>
    <row r="107" spans="2:6" hidden="1" x14ac:dyDescent="0.25">
      <c r="B107" s="97" t="s">
        <v>216</v>
      </c>
      <c r="C107" s="97" t="s">
        <v>105</v>
      </c>
      <c r="D107" s="96">
        <v>0.94899999999999995</v>
      </c>
    </row>
    <row r="108" spans="2:6" hidden="1" x14ac:dyDescent="0.25">
      <c r="B108" s="97" t="s">
        <v>217</v>
      </c>
      <c r="C108" s="97" t="s">
        <v>118</v>
      </c>
      <c r="D108" s="96">
        <v>0.95299999999999996</v>
      </c>
    </row>
  </sheetData>
  <sheetProtection algorithmName="SHA-512" hashValue="Q7eO5afvwtz5xNlTlsOvIUjOt7yaRlf0V0EiEua45m5/UXdh1dpfPuQ8Il2mm+7qNrw5nhbjMZZa88o+epjybg==" saltValue="0ws4qzUuDcChuF0N01fmUw=="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workbookViewId="0"/>
  </sheetViews>
  <sheetFormatPr defaultColWidth="9.109375" defaultRowHeight="13.2" x14ac:dyDescent="0.25"/>
  <cols>
    <col min="1" max="1" width="37.88671875" style="3" customWidth="1"/>
    <col min="2" max="2" width="20.6640625" style="3" bestFit="1" customWidth="1"/>
    <col min="3" max="3" width="12.6640625" style="3" bestFit="1" customWidth="1"/>
    <col min="4" max="4" width="15.88671875" style="3" customWidth="1"/>
    <col min="5" max="5" width="10.33203125" style="84" bestFit="1" customWidth="1"/>
    <col min="6" max="6" width="11.33203125" style="3" bestFit="1" customWidth="1"/>
    <col min="7" max="16384" width="9.109375" style="3"/>
  </cols>
  <sheetData>
    <row r="1" spans="1:6" ht="15.6" x14ac:dyDescent="0.3">
      <c r="A1" s="26" t="s">
        <v>74</v>
      </c>
      <c r="D1" s="24"/>
      <c r="F1" s="24"/>
    </row>
    <row r="2" spans="1:6" x14ac:dyDescent="0.25">
      <c r="A2" s="24"/>
      <c r="B2" s="24"/>
      <c r="C2" s="24"/>
      <c r="D2" s="24"/>
      <c r="F2" s="24"/>
    </row>
    <row r="3" spans="1:6" x14ac:dyDescent="0.25">
      <c r="A3" s="7" t="s">
        <v>9</v>
      </c>
      <c r="B3" s="24"/>
      <c r="C3" s="24"/>
      <c r="D3" s="7" t="s">
        <v>50</v>
      </c>
      <c r="F3" s="24"/>
    </row>
    <row r="4" spans="1:6" x14ac:dyDescent="0.25">
      <c r="A4" s="27" t="s">
        <v>23</v>
      </c>
      <c r="B4" s="25">
        <f>'Direct Staffing'!C22</f>
        <v>20.139099999999999</v>
      </c>
      <c r="D4" s="28">
        <f>B4</f>
        <v>20.139099999999999</v>
      </c>
      <c r="F4" s="24"/>
    </row>
    <row r="5" spans="1:6" x14ac:dyDescent="0.25">
      <c r="A5" s="24"/>
      <c r="B5" s="24"/>
      <c r="C5" s="24"/>
      <c r="D5" s="24"/>
      <c r="F5" s="24"/>
    </row>
    <row r="6" spans="1:6" x14ac:dyDescent="0.25">
      <c r="A6" s="7" t="s">
        <v>24</v>
      </c>
      <c r="B6" s="24"/>
      <c r="C6" s="24"/>
      <c r="D6" s="24"/>
      <c r="F6" s="24"/>
    </row>
    <row r="7" spans="1:6" x14ac:dyDescent="0.25">
      <c r="A7" s="27" t="s">
        <v>25</v>
      </c>
      <c r="B7" s="34">
        <f>'Program Plan Support'!C10</f>
        <v>0.155</v>
      </c>
      <c r="D7" s="28">
        <f>ROUND(B7*D4,2)</f>
        <v>3.12</v>
      </c>
      <c r="F7" s="24"/>
    </row>
    <row r="8" spans="1:6" x14ac:dyDescent="0.25">
      <c r="A8" s="24"/>
      <c r="B8" s="24"/>
      <c r="C8" s="24"/>
      <c r="D8" s="24"/>
      <c r="F8" s="24"/>
    </row>
    <row r="9" spans="1:6" x14ac:dyDescent="0.25">
      <c r="A9" s="7" t="s">
        <v>0</v>
      </c>
      <c r="B9" s="24"/>
      <c r="C9" s="24"/>
      <c r="D9" s="24"/>
      <c r="F9" s="24"/>
    </row>
    <row r="10" spans="1:6" x14ac:dyDescent="0.25">
      <c r="A10" s="27" t="s">
        <v>8</v>
      </c>
      <c r="B10" s="35">
        <f>'Emp. Related Exp.'!C19</f>
        <v>0.23599999999999999</v>
      </c>
      <c r="C10" s="28"/>
      <c r="D10" s="28">
        <f>ROUND(B10*(D4+D7),2)</f>
        <v>5.49</v>
      </c>
      <c r="F10" s="24"/>
    </row>
    <row r="11" spans="1:6" ht="16.5" customHeight="1" x14ac:dyDescent="0.25">
      <c r="A11" s="24"/>
      <c r="B11" s="24"/>
      <c r="C11" s="24"/>
      <c r="D11" s="24"/>
      <c r="F11" s="24"/>
    </row>
    <row r="12" spans="1:6" x14ac:dyDescent="0.25">
      <c r="A12" s="7" t="s">
        <v>28</v>
      </c>
      <c r="B12" s="24"/>
      <c r="C12" s="24"/>
      <c r="D12" s="24"/>
      <c r="F12" s="24"/>
    </row>
    <row r="13" spans="1:6" x14ac:dyDescent="0.25">
      <c r="A13" s="29" t="s">
        <v>29</v>
      </c>
      <c r="B13" s="90">
        <f>'Client Programming &amp; Supports'!C5</f>
        <v>4.7E-2</v>
      </c>
      <c r="D13" s="6">
        <f>ROUND((D4+D7+D10)*B13,2)</f>
        <v>1.35</v>
      </c>
      <c r="F13" s="24"/>
    </row>
    <row r="14" spans="1:6" x14ac:dyDescent="0.25">
      <c r="A14" s="24"/>
      <c r="B14" s="24"/>
      <c r="C14" s="24"/>
      <c r="D14" s="24"/>
      <c r="F14" s="24"/>
    </row>
    <row r="15" spans="1:6" x14ac:dyDescent="0.25">
      <c r="A15" s="7" t="s">
        <v>43</v>
      </c>
      <c r="B15" s="24"/>
      <c r="C15" s="24"/>
      <c r="D15" s="24"/>
      <c r="F15" s="24"/>
    </row>
    <row r="16" spans="1:6" x14ac:dyDescent="0.25">
      <c r="A16" s="27" t="s">
        <v>44</v>
      </c>
      <c r="B16" s="42">
        <f>'Program Related Expenses'!E13</f>
        <v>0.23250000000000001</v>
      </c>
      <c r="C16" s="28"/>
      <c r="D16" s="28">
        <f>ROUND(E16-(D4+D10+D7+D13),2)</f>
        <v>9.1199999999999992</v>
      </c>
      <c r="E16" s="84">
        <f>ROUND((D4+D10+D7+D13)/(1-B16),2)</f>
        <v>39.22</v>
      </c>
      <c r="F16" s="24"/>
    </row>
    <row r="17" spans="1:7" x14ac:dyDescent="0.25">
      <c r="A17" s="72"/>
      <c r="B17" s="73"/>
      <c r="C17" s="28"/>
      <c r="D17" s="28"/>
      <c r="F17" s="24"/>
    </row>
    <row r="18" spans="1:7" s="79" customFormat="1" x14ac:dyDescent="0.25">
      <c r="A18" s="74" t="s">
        <v>203</v>
      </c>
      <c r="B18" s="75"/>
      <c r="C18" s="76"/>
      <c r="D18" s="76"/>
      <c r="E18" s="84"/>
      <c r="F18" s="77"/>
      <c r="G18" s="78"/>
    </row>
    <row r="19" spans="1:7" s="79" customFormat="1" x14ac:dyDescent="0.25">
      <c r="A19" s="80" t="s">
        <v>204</v>
      </c>
      <c r="B19" s="81" t="str">
        <f>'Regional Variance Factor'!B7</f>
        <v>-</v>
      </c>
      <c r="C19" s="78"/>
      <c r="D19" s="82" t="str">
        <f>IF((B19&lt;&gt;"-"),((E16*B19)-E16),"Select County")</f>
        <v>Select County</v>
      </c>
      <c r="E19" s="84"/>
      <c r="F19" s="77"/>
      <c r="G19" s="83"/>
    </row>
    <row r="20" spans="1:7" x14ac:dyDescent="0.25">
      <c r="A20" s="24"/>
      <c r="B20" s="24"/>
      <c r="C20" s="24"/>
      <c r="D20" s="24"/>
      <c r="F20" s="24"/>
    </row>
    <row r="21" spans="1:7" x14ac:dyDescent="0.25">
      <c r="A21" s="30" t="s">
        <v>48</v>
      </c>
      <c r="B21" s="43" t="str">
        <f>IF((B19&lt;&gt;"-"),ROUND(D21/4,2), "Select County")</f>
        <v>Select County</v>
      </c>
      <c r="D21" s="6" t="str">
        <f>IF((B19&lt;&gt;"-"),(E16+D19),"Select County")</f>
        <v>Select County</v>
      </c>
      <c r="F21" s="24"/>
    </row>
    <row r="22" spans="1:7" s="98" customFormat="1" hidden="1" x14ac:dyDescent="0.25">
      <c r="C22" s="99"/>
      <c r="D22" s="99"/>
      <c r="E22" s="100"/>
      <c r="F22" s="99"/>
    </row>
    <row r="23" spans="1:7" s="98" customFormat="1" hidden="1" x14ac:dyDescent="0.25">
      <c r="A23" s="101" t="s">
        <v>66</v>
      </c>
      <c r="B23" s="102">
        <v>1</v>
      </c>
      <c r="C23" s="99"/>
      <c r="D23" s="99"/>
      <c r="E23" s="100"/>
      <c r="F23" s="99"/>
    </row>
    <row r="24" spans="1:7" s="98" customFormat="1" hidden="1" x14ac:dyDescent="0.25">
      <c r="A24" s="103" t="s">
        <v>67</v>
      </c>
      <c r="B24" s="104" t="str">
        <f>IF((B19&lt;&gt;"-"),B27-B21,"-")</f>
        <v>-</v>
      </c>
      <c r="E24" s="100"/>
    </row>
    <row r="25" spans="1:7" x14ac:dyDescent="0.25">
      <c r="D25" s="28"/>
    </row>
    <row r="26" spans="1:7" x14ac:dyDescent="0.25">
      <c r="A26" s="7" t="s">
        <v>220</v>
      </c>
      <c r="D26" s="28"/>
    </row>
    <row r="27" spans="1:7" x14ac:dyDescent="0.25">
      <c r="A27" s="51" t="s">
        <v>82</v>
      </c>
      <c r="B27" s="55" t="str">
        <f>IF((B19&lt;&gt;"-"),ROUND(B23*B21,4),"Select County")</f>
        <v>Select County</v>
      </c>
    </row>
    <row r="28" spans="1:7" hidden="1" x14ac:dyDescent="0.25"/>
    <row r="29" spans="1:7" hidden="1" x14ac:dyDescent="0.25">
      <c r="A29" s="7" t="s">
        <v>79</v>
      </c>
      <c r="B29" s="56">
        <v>0.01</v>
      </c>
      <c r="C29" s="24"/>
      <c r="D29" s="24"/>
      <c r="F29" s="24"/>
    </row>
    <row r="30" spans="1:7" hidden="1" x14ac:dyDescent="0.25">
      <c r="A30" s="51" t="s">
        <v>80</v>
      </c>
      <c r="B30" s="54" t="str">
        <f>IF((B19&lt;&gt;"-"),B29*B27,"-")</f>
        <v>-</v>
      </c>
    </row>
    <row r="31" spans="1:7" hidden="1" x14ac:dyDescent="0.25">
      <c r="D31" s="28"/>
    </row>
    <row r="32" spans="1:7" hidden="1" x14ac:dyDescent="0.25">
      <c r="A32" s="7" t="s">
        <v>84</v>
      </c>
      <c r="D32" s="28"/>
    </row>
    <row r="33" spans="1:6" hidden="1" x14ac:dyDescent="0.25">
      <c r="A33" s="51" t="s">
        <v>81</v>
      </c>
      <c r="B33" s="55" t="str">
        <f>IF((B19&lt;&gt;"-"),B27+B30,"-")</f>
        <v>-</v>
      </c>
    </row>
    <row r="34" spans="1:6" hidden="1" x14ac:dyDescent="0.25"/>
    <row r="35" spans="1:6" hidden="1" x14ac:dyDescent="0.25">
      <c r="A35" s="7" t="s">
        <v>85</v>
      </c>
      <c r="B35" s="56">
        <v>0.05</v>
      </c>
      <c r="C35" s="24"/>
      <c r="D35" s="24"/>
      <c r="F35" s="24"/>
    </row>
    <row r="36" spans="1:6" hidden="1" x14ac:dyDescent="0.25">
      <c r="A36" s="51" t="s">
        <v>80</v>
      </c>
      <c r="B36" s="54" t="str">
        <f>IF((B19&lt;&gt;"-"),B35*B33,"-")</f>
        <v>-</v>
      </c>
    </row>
    <row r="37" spans="1:6" hidden="1" x14ac:dyDescent="0.25">
      <c r="D37" s="28"/>
    </row>
    <row r="38" spans="1:6" hidden="1" x14ac:dyDescent="0.25">
      <c r="A38" s="7" t="s">
        <v>86</v>
      </c>
      <c r="D38" s="28"/>
    </row>
    <row r="39" spans="1:6" hidden="1" x14ac:dyDescent="0.25">
      <c r="A39" s="51" t="s">
        <v>81</v>
      </c>
      <c r="B39" s="55" t="str">
        <f>IF((B19&lt;&gt;"-"),B33+B36,"-")</f>
        <v>-</v>
      </c>
    </row>
    <row r="40" spans="1:6" hidden="1" x14ac:dyDescent="0.25"/>
    <row r="41" spans="1:6" hidden="1" x14ac:dyDescent="0.25">
      <c r="A41" s="7" t="s">
        <v>93</v>
      </c>
      <c r="B41" s="56">
        <v>0.01</v>
      </c>
      <c r="C41" s="24"/>
      <c r="D41" s="24"/>
      <c r="F41" s="24"/>
    </row>
    <row r="42" spans="1:6" hidden="1" x14ac:dyDescent="0.25">
      <c r="A42" s="51" t="s">
        <v>80</v>
      </c>
      <c r="B42" s="54" t="str">
        <f>IF((B19&lt;&gt;"-"),B41*B39,"-")</f>
        <v>-</v>
      </c>
    </row>
    <row r="43" spans="1:6" hidden="1" x14ac:dyDescent="0.25">
      <c r="D43" s="28"/>
    </row>
    <row r="44" spans="1:6" hidden="1" x14ac:dyDescent="0.25">
      <c r="A44" s="7" t="s">
        <v>94</v>
      </c>
      <c r="D44" s="28"/>
    </row>
    <row r="45" spans="1:6" hidden="1" x14ac:dyDescent="0.25">
      <c r="A45" s="51" t="s">
        <v>81</v>
      </c>
      <c r="B45" s="55" t="str">
        <f>IF((B19&lt;&gt;"-"),B39+B42,"Select County")</f>
        <v>Select County</v>
      </c>
    </row>
  </sheetData>
  <sheetProtection algorithmName="SHA-512" hashValue="W/XTrKryqvP729cz82tzGt8S6J5fvcsy+T4V6Rvme0r3s78z8ULVzJN6fE0oxgrJmMht5nNff7kldDCooNT9SQ==" saltValue="G1tN9NaT4m+Yp6JG3yxyDw==" spinCount="100000" sheet="1" objects="1" scenarios="1"/>
  <phoneticPr fontId="2" type="noConversion"/>
  <dataValidations xWindow="692" yWindow="275" count="23">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15 Minute Unit Rate formula is Hourly Rate divided by 4" sqref="B21"/>
    <dataValidation allowBlank="1" showInputMessage="1" showErrorMessage="1" prompt="Post COLA Total Rate formula is Original Total 15 Minute Rate times Cost of Living Adjustment" sqref="B33 B39 B45"/>
    <dataValidation allowBlank="1" showInputMessage="1" showErrorMessage="1" prompt="Cost of Living Adjustment formula is the COLA multiplied by Original Total 15 Minute Rate_x000a__x000a_" sqref="B42"/>
    <dataValidation allowBlank="1" showInputMessage="1" showErrorMessage="1" prompt="Budget Neutrality Rate" sqref="B2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ataValidation allowBlank="1" showInputMessage="1" showErrorMessage="1" prompt="15 Minute Budget Neutrality formula is Original Total 15 Minute  Rate minus 15 Minute Unit Rate" sqref="B24"/>
    <dataValidation allowBlank="1" showInputMessage="1" showErrorMessage="1" prompt="Original Total 15 Minute Rate formula is Budget Neutrality Rate multiplied by 15 Minute Unit Rate" sqref="B27"/>
    <dataValidation allowBlank="1" showInputMessage="1" showErrorMessage="1" prompt="4/1/14 COLA Increase" sqref="B29 B35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Unit Regional Variance formula is Unit Rate multiplied by the appropriate Regional Variance Factor" sqref="B19"/>
    <dataValidation allowBlank="1" showInputMessage="1" showErrorMessage="1" prompt="Cost of Living Adjustment formula is the COLA multiplied by Original Total 15 Minute Rate_x000a_" sqref="B30"/>
    <dataValidation allowBlank="1" showInputMessage="1" showErrorMessage="1" prompt="Cost of Living Adjustment formula is the COLA multiplied by Original Total 15 Minute Rate_x000a__x000a_" sqref="B3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5"/>
  <sheetViews>
    <sheetView workbookViewId="0">
      <selection activeCell="A5" sqref="A5:XFD15"/>
    </sheetView>
  </sheetViews>
  <sheetFormatPr defaultRowHeight="13.2" x14ac:dyDescent="0.25"/>
  <cols>
    <col min="2" max="2" width="47" customWidth="1"/>
  </cols>
  <sheetData>
    <row r="5" spans="1:3" hidden="1" x14ac:dyDescent="0.25">
      <c r="A5" t="s">
        <v>77</v>
      </c>
      <c r="B5" t="s">
        <v>78</v>
      </c>
    </row>
    <row r="6" spans="1:3" hidden="1" x14ac:dyDescent="0.25">
      <c r="A6" s="60">
        <v>41610</v>
      </c>
      <c r="B6" t="s">
        <v>72</v>
      </c>
      <c r="C6" t="s">
        <v>89</v>
      </c>
    </row>
    <row r="7" spans="1:3" hidden="1" x14ac:dyDescent="0.25">
      <c r="A7" s="60">
        <v>41684</v>
      </c>
      <c r="B7" t="s">
        <v>73</v>
      </c>
      <c r="C7" t="s">
        <v>90</v>
      </c>
    </row>
    <row r="8" spans="1:3" hidden="1" x14ac:dyDescent="0.25">
      <c r="A8" s="60">
        <v>41709</v>
      </c>
      <c r="B8" t="s">
        <v>76</v>
      </c>
      <c r="C8" t="s">
        <v>91</v>
      </c>
    </row>
    <row r="9" spans="1:3" hidden="1" x14ac:dyDescent="0.25">
      <c r="A9" s="60">
        <v>41747</v>
      </c>
      <c r="B9" t="s">
        <v>83</v>
      </c>
      <c r="C9" t="s">
        <v>92</v>
      </c>
    </row>
    <row r="10" spans="1:3" hidden="1" x14ac:dyDescent="0.25">
      <c r="A10" s="60">
        <v>42164</v>
      </c>
      <c r="B10" s="61" t="s">
        <v>87</v>
      </c>
      <c r="C10" t="s">
        <v>88</v>
      </c>
    </row>
    <row r="11" spans="1:3" ht="26.4" hidden="1" x14ac:dyDescent="0.25">
      <c r="A11" s="60">
        <v>42887</v>
      </c>
      <c r="B11" s="88" t="s">
        <v>205</v>
      </c>
      <c r="C11" s="89" t="s">
        <v>206</v>
      </c>
    </row>
    <row r="12" spans="1:3" hidden="1" x14ac:dyDescent="0.25">
      <c r="A12" s="60">
        <v>43282</v>
      </c>
      <c r="B12" t="s">
        <v>218</v>
      </c>
      <c r="C12" s="89" t="s">
        <v>219</v>
      </c>
    </row>
    <row r="13" spans="1:3" hidden="1" x14ac:dyDescent="0.25">
      <c r="A13" s="60">
        <v>43466</v>
      </c>
      <c r="B13" t="s">
        <v>221</v>
      </c>
      <c r="C13" s="89" t="s">
        <v>222</v>
      </c>
    </row>
    <row r="14" spans="1:3" hidden="1" x14ac:dyDescent="0.25">
      <c r="A14" s="60">
        <v>43831</v>
      </c>
      <c r="B14" t="s">
        <v>224</v>
      </c>
      <c r="C14" s="89" t="s">
        <v>223</v>
      </c>
    </row>
    <row r="15" spans="1:3" hidden="1" x14ac:dyDescent="0.25">
      <c r="A15" s="89" t="s">
        <v>226</v>
      </c>
      <c r="B15" s="89" t="s">
        <v>228</v>
      </c>
      <c r="C15" s="89" t="s">
        <v>225</v>
      </c>
    </row>
  </sheetData>
  <sheetProtection algorithmName="SHA-512" hashValue="7+SaVWZ8B7VcoseDRtAxjL7UF4aGxV6S0XAF6//ZB9M5awFfYKy6Voat7BWJ9XvOi/j0afJW0+di3DgpUNhMRw==" saltValue="gsIEm/8Eb6WzCKGPOXRo2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Sub_x0020_category_x002d_req_x003a_ xmlns="39dc04e4-1dc7-4207-b25c-d7db9724c689">Frameworks</Sub_x0020_category_x002d_req_x003a_>
    <_dlc_DocId xmlns="0cdeeaad-74a8-4021-893f-c7b31297a14c">S2EJPDAADAY4-1521811817-577</_dlc_DocId>
    <_dlc_DocIdUrl xmlns="0cdeeaad-74a8-4021-893f-c7b31297a14c">
      <Url>https://workplace/cc/MnSPA/_layouts/15/DocIdRedir.aspx?ID=S2EJPDAADAY4-1521811817-577</Url>
      <Description>S2EJPDAADAY4-1521811817-577</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2.xml><?xml version="1.0" encoding="utf-8"?>
<ds:datastoreItem xmlns:ds="http://schemas.openxmlformats.org/officeDocument/2006/customXml" ds:itemID="{C851E133-CC22-419D-9357-6E319B7CF5FA}">
  <ds:schemaRefs>
    <ds:schemaRef ds:uri="http://schemas.microsoft.com/sharepoint/events"/>
  </ds:schemaRefs>
</ds:datastoreItem>
</file>

<file path=customXml/itemProps3.xml><?xml version="1.0" encoding="utf-8"?>
<ds:datastoreItem xmlns:ds="http://schemas.openxmlformats.org/officeDocument/2006/customXml" ds:itemID="{A3F7C6BC-ED17-46E8-823F-92A4445D85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A4E2DC5-1046-4111-B6CD-8B109BA908FD}">
  <ds:schemaRefs>
    <ds:schemaRef ds:uri="http://purl.org/dc/elements/1.1/"/>
    <ds:schemaRef ds:uri="http://www.w3.org/XML/1998/namespace"/>
    <ds:schemaRef ds:uri="0cdeeaad-74a8-4021-893f-c7b31297a14c"/>
    <ds:schemaRef ds:uri="http://schemas.microsoft.com/office/2006/documentManagement/types"/>
    <ds:schemaRef ds:uri="http://purl.org/dc/dcmitype/"/>
    <ds:schemaRef ds:uri="39dc04e4-1dc7-4207-b25c-d7db9724c689"/>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C3E5E87E-6DA8-4EB2-8649-EC5533B942C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Supported Living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SLS15Min v12</dc:title>
  <dc:creator>pwmfb67</dc:creator>
  <cp:lastModifiedBy>Lawson, Angie</cp:lastModifiedBy>
  <cp:lastPrinted>2013-02-20T16:03:06Z</cp:lastPrinted>
  <dcterms:created xsi:type="dcterms:W3CDTF">2009-10-20T14:58:44Z</dcterms:created>
  <dcterms:modified xsi:type="dcterms:W3CDTF">2020-01-17T16:47:21Z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a0df86d6-dd28-4f7c-b095-d5959bcef60a</vt:lpwstr>
  </property>
</Properties>
</file>